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xl/embeddings/oleObject1.bin" ContentType="application/vnd.openxmlformats-officedocument.oleObject"/>
  <Override PartName="/xl/embeddings/oleObject2.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6"/>
  <workbookPr/>
  <mc:AlternateContent xmlns:mc="http://schemas.openxmlformats.org/markup-compatibility/2006">
    <mc:Choice Requires="x15">
      <x15ac:absPath xmlns:x15ac="http://schemas.microsoft.com/office/spreadsheetml/2010/11/ac" url="C:\Users\JUANMA\Desktop\revisar\ESE 2026\SGC 2026\Riesgos\"/>
    </mc:Choice>
  </mc:AlternateContent>
  <xr:revisionPtr revIDLastSave="0" documentId="13_ncr:1_{43461D38-8F13-478E-8C11-F340C430F15D}" xr6:coauthVersionLast="47" xr6:coauthVersionMax="47" xr10:uidLastSave="{00000000-0000-0000-0000-000000000000}"/>
  <bookViews>
    <workbookView xWindow="-120" yWindow="-120" windowWidth="20730" windowHeight="11040" xr2:uid="{00000000-000D-0000-FFFF-FFFF00000000}"/>
  </bookViews>
  <sheets>
    <sheet name="Mapa De Riesgos" sheetId="1" r:id="rId1"/>
    <sheet name="Identificación del Proceso" sheetId="5" state="hidden" r:id="rId2"/>
    <sheet name="Convenciones" sheetId="3" state="hidden" r:id="rId3"/>
    <sheet name="MATRIZ DE CALOR"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K13" i="1"/>
  <c r="M13" i="1"/>
  <c r="N13" i="1"/>
  <c r="R13" i="1"/>
  <c r="T13" i="1"/>
  <c r="W13" i="1" s="1"/>
  <c r="V13" i="1"/>
  <c r="J12" i="1"/>
  <c r="K12" i="1"/>
  <c r="M12" i="1"/>
  <c r="N12" i="1"/>
  <c r="R12" i="1"/>
  <c r="T12" i="1"/>
  <c r="W12" i="1" s="1"/>
  <c r="V12" i="1"/>
  <c r="AE13" i="1" l="1"/>
  <c r="O13" i="1"/>
  <c r="AA13" i="1"/>
  <c r="AE12" i="1"/>
  <c r="O12" i="1"/>
  <c r="AA12" i="1"/>
  <c r="R11" i="1"/>
  <c r="AE11" i="1" s="1"/>
  <c r="T11" i="1"/>
  <c r="W11" i="1" s="1"/>
  <c r="V11" i="1"/>
  <c r="O11" i="1"/>
  <c r="N11" i="1"/>
  <c r="M11" i="1"/>
  <c r="K11" i="1"/>
  <c r="J11" i="1"/>
  <c r="AB13" i="1" l="1"/>
  <c r="AC13" i="1"/>
  <c r="AD13" i="1" s="1"/>
  <c r="AC12" i="1"/>
  <c r="AD12" i="1" s="1"/>
  <c r="AB12" i="1"/>
  <c r="AA11" i="1"/>
  <c r="J10" i="1"/>
  <c r="K10" i="1"/>
  <c r="M10" i="1"/>
  <c r="N10" i="1"/>
  <c r="R10" i="1"/>
  <c r="AE10" i="1" s="1"/>
  <c r="T10" i="1"/>
  <c r="V10" i="1"/>
  <c r="W10" i="1" l="1"/>
  <c r="AF13" i="1"/>
  <c r="AF12" i="1"/>
  <c r="AB11" i="1"/>
  <c r="AC11" i="1"/>
  <c r="AD11" i="1" s="1"/>
  <c r="AA10" i="1"/>
  <c r="AC10" i="1" s="1"/>
  <c r="AD10" i="1" s="1"/>
  <c r="O10" i="1"/>
  <c r="K9" i="1"/>
  <c r="AB10" i="1" l="1"/>
  <c r="AF10" i="1" s="1"/>
  <c r="AF11" i="1"/>
  <c r="R9" i="1"/>
  <c r="T9" i="1"/>
  <c r="V9" i="1"/>
  <c r="N9" i="1"/>
  <c r="M9" i="1"/>
  <c r="J9" i="1"/>
  <c r="AE9" i="1" l="1"/>
  <c r="W9" i="1"/>
  <c r="AA9" i="1" s="1"/>
  <c r="AC9" i="1" s="1"/>
  <c r="AD9" i="1" s="1"/>
  <c r="O9" i="1"/>
  <c r="T8" i="1"/>
  <c r="AB9" i="1" l="1"/>
  <c r="AF9" i="1" s="1"/>
  <c r="R8" i="1"/>
  <c r="M8" i="1"/>
  <c r="N8" i="1"/>
  <c r="K8" i="1" l="1"/>
  <c r="J8" i="1" l="1"/>
  <c r="O8" i="1" s="1"/>
  <c r="V8" i="1" l="1"/>
  <c r="AE8" i="1" s="1"/>
  <c r="W8" i="1" l="1"/>
  <c r="AA8" i="1" s="1"/>
  <c r="AC8" i="1" l="1"/>
  <c r="AD8" i="1" s="1"/>
  <c r="AB8" i="1"/>
  <c r="AF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JUANMA</author>
  </authors>
  <commentList>
    <comment ref="AH5" authorId="0" shapeId="0" xr:uid="{00000000-0006-0000-0000-000001000000}">
      <text>
        <r>
          <rPr>
            <b/>
            <sz val="9"/>
            <color indexed="81"/>
            <rFont val="Tahoma"/>
            <family val="2"/>
          </rPr>
          <t>JUANMA:</t>
        </r>
        <r>
          <rPr>
            <sz val="9"/>
            <color indexed="81"/>
            <rFont val="Tahoma"/>
            <family val="2"/>
          </rPr>
          <t xml:space="preserve">
Se hace cuando se acepta el riesgo
</t>
        </r>
      </text>
    </comment>
    <comment ref="I6" authorId="0" shapeId="0" xr:uid="{00000000-0006-0000-0000-000002000000}">
      <text>
        <r>
          <rPr>
            <b/>
            <sz val="9"/>
            <color indexed="81"/>
            <rFont val="Tahoma"/>
            <family val="2"/>
          </rPr>
          <t>JUANMA:</t>
        </r>
        <r>
          <rPr>
            <sz val="9"/>
            <color indexed="81"/>
            <rFont val="Tahoma"/>
            <family val="2"/>
          </rPr>
          <t xml:space="preserve">
Cuantas veces se expone la entidad al riesgo durante el año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DELL</author>
  </authors>
  <commentList>
    <comment ref="B11" authorId="0" shapeId="0" xr:uid="{00000000-0006-0000-0200-000001000000}">
      <text>
        <r>
          <rPr>
            <b/>
            <sz val="9"/>
            <color indexed="81"/>
            <rFont val="Tahoma"/>
            <family val="2"/>
          </rPr>
          <t xml:space="preserve">Pérdidas derivadas de errores en la ejecución y administración de procesos.
</t>
        </r>
        <r>
          <rPr>
            <sz val="9"/>
            <color indexed="81"/>
            <rFont val="Tahoma"/>
            <family val="2"/>
          </rPr>
          <t xml:space="preserve">
</t>
        </r>
      </text>
    </comment>
    <comment ref="B12" authorId="0" shapeId="0" xr:uid="{00000000-0006-0000-0200-000002000000}">
      <text>
        <r>
          <rPr>
            <b/>
            <sz val="9"/>
            <color indexed="81"/>
            <rFont val="Tahoma"/>
            <family val="2"/>
          </rPr>
          <t xml:space="preserve">Pérdida derivada de actos de fraude por personas ajenas a la organización (no 
participa personal de la entidad).
</t>
        </r>
        <r>
          <rPr>
            <sz val="9"/>
            <color indexed="81"/>
            <rFont val="Tahoma"/>
            <family val="2"/>
          </rPr>
          <t xml:space="preserve">
</t>
        </r>
      </text>
    </comment>
    <comment ref="B13" authorId="0" shapeId="0" xr:uid="{00000000-0006-0000-0200-000003000000}">
      <text>
        <r>
          <rPr>
            <b/>
            <sz val="9"/>
            <color indexed="81"/>
            <rFont val="Tahoma"/>
            <family val="2"/>
          </rPr>
          <t>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t>
        </r>
      </text>
    </comment>
    <comment ref="B14" authorId="0" shapeId="0" xr:uid="{00000000-0006-0000-0200-000004000000}">
      <text>
        <r>
          <rPr>
            <b/>
            <sz val="9"/>
            <color indexed="81"/>
            <rFont val="Tahoma"/>
            <family val="2"/>
          </rPr>
          <t>Errores en hardware, software, telecomunicaciones, interrupción de servicios 
básicos.</t>
        </r>
      </text>
    </comment>
    <comment ref="B15" authorId="0" shapeId="0" xr:uid="{00000000-0006-0000-0200-000005000000}">
      <text>
        <r>
          <rPr>
            <b/>
            <sz val="9"/>
            <color indexed="81"/>
            <rFont val="Tahoma"/>
            <family val="2"/>
          </rPr>
          <t>Pérdidas que surgen de acciones contrarias a las leyes o acuerdos de empleo, 
salud o seguridad, del pago de demandas por daños personales o de 
discriminación.</t>
        </r>
      </text>
    </comment>
    <comment ref="B16" authorId="0" shapeId="0" xr:uid="{00000000-0006-0000-0200-000006000000}">
      <text>
        <r>
          <rPr>
            <b/>
            <sz val="9"/>
            <color indexed="81"/>
            <rFont val="Tahoma"/>
            <family val="2"/>
          </rPr>
          <t>Fallas negligentes o involuntarias de las obligaciones frente a los usuarios y que impiden satisfacer una obligación profesional frente a éstos</t>
        </r>
      </text>
    </comment>
    <comment ref="B17" authorId="0" shapeId="0" xr:uid="{00000000-0006-0000-0200-000007000000}">
      <text>
        <r>
          <rPr>
            <b/>
            <sz val="9"/>
            <color indexed="81"/>
            <rFont val="Tahoma"/>
            <family val="2"/>
          </rPr>
          <t>Pérdida por daños o extravíos de los activos fijos por desastres naturales u otros 
riesgos/eventos externos como atentados, vandalismo, orden público.</t>
        </r>
      </text>
    </comment>
    <comment ref="B29" authorId="0" shapeId="0" xr:uid="{00000000-0006-0000-0200-000008000000}">
      <text>
        <r>
          <rPr>
            <sz val="9"/>
            <color indexed="81"/>
            <rFont val="Tahoma"/>
            <family val="2"/>
          </rPr>
          <t xml:space="preserve">Controles que están documentados en el proceso, ya sea en manuales, procedimientos, flujogramas o cualquier otro documento propio del proceso.
</t>
        </r>
      </text>
    </comment>
    <comment ref="B30" authorId="0" shapeId="0" xr:uid="{00000000-0006-0000-0200-000009000000}">
      <text>
        <r>
          <rPr>
            <b/>
            <sz val="9"/>
            <color indexed="81"/>
            <rFont val="Tahoma"/>
            <family val="2"/>
          </rPr>
          <t>Identifica a los controles que pese a que se ejecutan en el proceso no se encuentran documentados en ningún documento propio del proceso .</t>
        </r>
      </text>
    </comment>
    <comment ref="B33" authorId="0" shapeId="0" xr:uid="{00000000-0006-0000-0200-00000A000000}">
      <text>
        <r>
          <rPr>
            <b/>
            <sz val="9"/>
            <color indexed="81"/>
            <rFont val="Tahoma"/>
            <family val="2"/>
          </rPr>
          <t xml:space="preserve">El control se aplica siempre que  se realiza la actividad que 
conlleva el riesgo.
</t>
        </r>
      </text>
    </comment>
    <comment ref="B34" authorId="0" shapeId="0" xr:uid="{00000000-0006-0000-0200-00000B000000}">
      <text>
        <r>
          <rPr>
            <b/>
            <sz val="9"/>
            <color indexed="81"/>
            <rFont val="Tahoma"/>
            <family val="2"/>
          </rPr>
          <t>El control se aplica aleatoriamente a la actividad que conlleva el riesgo</t>
        </r>
      </text>
    </comment>
    <comment ref="B37" authorId="0" shapeId="0" xr:uid="{00000000-0006-0000-0200-00000C000000}">
      <text>
        <r>
          <rPr>
            <b/>
            <sz val="9"/>
            <color indexed="81"/>
            <rFont val="Tahoma"/>
            <family val="2"/>
          </rPr>
          <t xml:space="preserve">El control deja un registro permite evidencia la ejecución del control.
</t>
        </r>
      </text>
    </comment>
    <comment ref="B38" authorId="0" shapeId="0" xr:uid="{00000000-0006-0000-0200-00000D000000}">
      <text>
        <r>
          <rPr>
            <b/>
            <sz val="9"/>
            <color indexed="81"/>
            <rFont val="Tahoma"/>
            <family val="2"/>
          </rPr>
          <t>El control no deja registro de la ejecución del control.</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<sst xmlns="http://schemas.openxmlformats.org/spreadsheetml/2006/main" count="235" uniqueCount="153">
  <si>
    <t>MATRIZ DE RIESGO JURÍDICA</t>
  </si>
  <si>
    <t>Codigo: F-E-PLA-013</t>
  </si>
  <si>
    <r>
      <t>Versión: 001</t>
    </r>
    <r>
      <rPr>
        <sz val="10"/>
        <color theme="1"/>
        <rFont val="Calibri"/>
        <family val="2"/>
      </rPr>
      <t>│16/12/2025</t>
    </r>
  </si>
  <si>
    <t>Fecha de creación: 16/diciembre/2025</t>
  </si>
  <si>
    <t>Descripción y Claseificación del Riesgo</t>
  </si>
  <si>
    <t>VALORACIÓN DEL RIESGO</t>
  </si>
  <si>
    <t>VALORACIÓN DEL RIESGO RESIDUAL</t>
  </si>
  <si>
    <t>PLANES DE ACCIÓN</t>
  </si>
  <si>
    <t>tipo de proceso</t>
  </si>
  <si>
    <t>Áreas de Impacto ¿qué?</t>
  </si>
  <si>
    <t>Causa inmediata ¿cómo?</t>
  </si>
  <si>
    <t>Causa raíz ¿por qué?</t>
  </si>
  <si>
    <t>Descripción del riesgo</t>
  </si>
  <si>
    <t>Clasificación riesgo</t>
  </si>
  <si>
    <t>Frecuencia</t>
  </si>
  <si>
    <t>Probabilidad inherente</t>
  </si>
  <si>
    <t>%</t>
  </si>
  <si>
    <t>Criterio de impacto</t>
  </si>
  <si>
    <t>Impacto 
inherente</t>
  </si>
  <si>
    <t>Zona de riesgo inherente</t>
  </si>
  <si>
    <t>N° de Control</t>
  </si>
  <si>
    <t>Descripción del control (responsable+acción+complemento)</t>
  </si>
  <si>
    <t xml:space="preserve">Afectacion </t>
  </si>
  <si>
    <t>Atributos</t>
  </si>
  <si>
    <t>Probabilidad Residual</t>
  </si>
  <si>
    <t>Probabilidad Residual Final</t>
  </si>
  <si>
    <t>Impacto Residual Final</t>
  </si>
  <si>
    <t>Zona de Riesgo Final</t>
  </si>
  <si>
    <t>Tratamiento</t>
  </si>
  <si>
    <t>Plan de Acción</t>
  </si>
  <si>
    <t>Responsable</t>
  </si>
  <si>
    <t xml:space="preserve">Fecha Implementación </t>
  </si>
  <si>
    <t>Fecha Seguimiento</t>
  </si>
  <si>
    <t>Seguimiento</t>
  </si>
  <si>
    <t>Estado</t>
  </si>
  <si>
    <t>Macroproceso</t>
  </si>
  <si>
    <t>Proceso</t>
  </si>
  <si>
    <t>tipo</t>
  </si>
  <si>
    <t>Peso</t>
  </si>
  <si>
    <t>implementacion</t>
  </si>
  <si>
    <t>peso</t>
  </si>
  <si>
    <t>calificacion</t>
  </si>
  <si>
    <t xml:space="preserve">documentacion </t>
  </si>
  <si>
    <t>frecuencia</t>
  </si>
  <si>
    <t xml:space="preserve">evidencia </t>
  </si>
  <si>
    <t>ESTRATÉGICO</t>
  </si>
  <si>
    <t>JURÍDICA</t>
  </si>
  <si>
    <t>Control interno disciplinario</t>
  </si>
  <si>
    <t>Afectacíón reputacional</t>
  </si>
  <si>
    <t>Posibilidad de sanciones por parte de los entes de control</t>
  </si>
  <si>
    <t>debido al incumplimiento de los términos establecidos para la evaluación de una queja o informe disciplinario</t>
  </si>
  <si>
    <t>Posibilidad de sanciones por parte de los entes de control debido al incumplimiento de los términos establecidos para la evaluación de una queja o informe disciplinario</t>
  </si>
  <si>
    <t>Ejecución y administración de procesos</t>
  </si>
  <si>
    <t>Elriesgoafectalaimagendealgunaáreadelaorganización</t>
  </si>
  <si>
    <r>
      <t xml:space="preserve">El profesional universitario titular de la oficina de control disciplinario, debera registrar en el cuadro de control, la informacion de las quejas recibidas para actualizar y efectuar el seguimiento de las mismas, dicho seguimiento se hara teniendo en cuenta el formato </t>
    </r>
    <r>
      <rPr>
        <b/>
        <sz val="11"/>
        <color theme="1"/>
        <rFont val="Arial"/>
        <family val="2"/>
      </rPr>
      <t>"Control de expediente radicados y providencias proferidas"</t>
    </r>
    <r>
      <rPr>
        <sz val="11"/>
        <color theme="1"/>
        <rFont val="Arial"/>
        <family val="2"/>
      </rPr>
      <t xml:space="preserve">, casillas </t>
    </r>
    <r>
      <rPr>
        <b/>
        <sz val="11"/>
        <color theme="1"/>
        <rFont val="Arial"/>
        <family val="2"/>
      </rPr>
      <t>"Numeracion de procesos disciplinarios y fecha de recepcion en la oficina y/o numeracion".</t>
    </r>
  </si>
  <si>
    <t>Detectivo</t>
  </si>
  <si>
    <t>Automático</t>
  </si>
  <si>
    <t>Documentado</t>
  </si>
  <si>
    <t>Aleatoria</t>
  </si>
  <si>
    <t>Con registro</t>
  </si>
  <si>
    <t>Evitar</t>
  </si>
  <si>
    <t>debido a la falta de impulso procesal y probatorio en el desarrollo de la etapa de instrucción</t>
  </si>
  <si>
    <t>Posibilidad de sanciones por parte de los entes de control debido a la falta de impulso procesal y probatorio en el desarrollo de la etapa de instrucción</t>
  </si>
  <si>
    <r>
      <t xml:space="preserve">El profesional universitario titular de la oficina de Control Disciplinario Interno deberá verificar si en la etapa de instrucción obran las actuaciones procesales y probatorias necesarias para la toma de la decisión de fondo que corresponda según la fase. Como evidencia, deberá actualizar el cuadro de control  que se encuentra en el Formato: </t>
    </r>
    <r>
      <rPr>
        <b/>
        <sz val="11"/>
        <color theme="1"/>
        <rFont val="Arial"/>
        <family val="2"/>
      </rPr>
      <t>“Control estado de procesos”</t>
    </r>
    <r>
      <rPr>
        <sz val="11"/>
        <color theme="1"/>
        <rFont val="Arial"/>
        <family val="2"/>
      </rPr>
      <t xml:space="preserve">, con el fin de verificar el estado en que se encuentra el proceso y la fecha de la última actuación.Debera igualmente hacer una revision mensual del estado actual de los procesos, con el fin de constatar las fechas limites para la toma de decisiones, como evidencia se tendra en cuenta el formato </t>
    </r>
    <r>
      <rPr>
        <b/>
        <sz val="11"/>
        <color theme="1"/>
        <rFont val="Arial"/>
        <family val="2"/>
      </rPr>
      <t>"Control estado de procesos"</t>
    </r>
    <r>
      <rPr>
        <sz val="11"/>
        <color theme="1"/>
        <rFont val="Arial"/>
        <family val="2"/>
      </rPr>
      <t xml:space="preserve">, casilla </t>
    </r>
    <r>
      <rPr>
        <b/>
        <sz val="11"/>
        <color theme="1"/>
        <rFont val="Arial"/>
        <family val="2"/>
      </rPr>
      <t>" Fecha limite vencimiento de etapa"</t>
    </r>
    <r>
      <rPr>
        <sz val="11"/>
        <color theme="1"/>
        <rFont val="Arial"/>
        <family val="2"/>
      </rPr>
      <t xml:space="preserve">,  como resultado de la revision se llevara a cabo un trabajo mes a mes, donde se consolidan los procesos disciplinarios proximos a vencer. </t>
    </r>
  </si>
  <si>
    <t>Manual</t>
  </si>
  <si>
    <t>Contratación</t>
  </si>
  <si>
    <t>Afectación económica</t>
  </si>
  <si>
    <t xml:space="preserve">Posibilidad de celebrar contratos de adquisición de bienes y servicios incumpliendo requisitos legales, técnicos, financieros o presupuestales </t>
  </si>
  <si>
    <t>debido a deficiencias en la planeación contractual, evaluación de ofertas, verificación documental o supervisión del proceso, generando afectación económica para la entidad</t>
  </si>
  <si>
    <t>Posibilidad de celebrar contratos de adquisición de bienes y servicios incumpliendo requisitos legales, técnicos, financieros o presupuestales debido a deficiencias en la planeación contractual, evaluación de ofertas, verificación documental o supervisión del proceso, generando afectación económica para la entidad</t>
  </si>
  <si>
    <t>Mayora500SMLMV</t>
  </si>
  <si>
    <t>El jefe de la oficina jurídica será en el encargado de velar por el cumplimiento de los requisitos establecidos en las listas de chequeo y en cumplimiento del manual de contratación vigente de la E.S.E. esto por medio un informe de evalución precontractual de cumplimiento.</t>
  </si>
  <si>
    <t>Contínua</t>
  </si>
  <si>
    <t>Defensa y representación judicial</t>
  </si>
  <si>
    <t xml:space="preserve">Posibilidad de condenas judiciales desfavorables, pérdida de oportunidades procesales o afectación patrimonial de la entidad </t>
  </si>
  <si>
    <t>debido a la contestación extemporánea de demandas, inasistencia a audiencias, falta de presentación de pruebas o recursos, y deficiencias en la estrategia de defensa jurídica.</t>
  </si>
  <si>
    <t>Posibilidad de condenas judiciales desfavorables, pérdida de oportunidades procesales o afectación patrimonial de la entidad debido a la contestación extemporánea de demandas, inasistencia a audiencias, falta de presentación de pruebas o recursos, y deficiencias en la estrategia de defensa jurídica.</t>
  </si>
  <si>
    <t>El jefe de la oficina jurídica será en el encargado de hacer seguimiento en todas las etapas de los procesos activos en contra de la E.S.E. por medio de la matriz de riesgo interna de la oficina jurídica de la E.S.E.</t>
  </si>
  <si>
    <t>Preventivo</t>
  </si>
  <si>
    <t>Reducir (Mitigar)</t>
  </si>
  <si>
    <t xml:space="preserve">Posibilidad de que la ESE no presente oportunamente la contestación de una acción de tutela o incumpla una orden judicial, </t>
  </si>
  <si>
    <t>por fallas en el control de términos y en la gestión de la información requerida para la defensa jurídica.</t>
  </si>
  <si>
    <t>Posibilidad de que la ESE no presente oportunamente la contestación de una acción de tutela o incumpla una orden judicial por fallas en el control de términos y en la gestión de la información requerida para la defensa jurídica.</t>
  </si>
  <si>
    <t>Entre101y500SMLMV</t>
  </si>
  <si>
    <t>El jefe de la oficina jurídica será en el encargado de hacer seguimiento en todas las etapas de la tutelas en contra de la E.S.E. por medio de la matriz de riesgo interna de la oficina jurídica de la E.S.E.</t>
  </si>
  <si>
    <t>Posibilidad de celebrar contratos de prestación de servicios con personas que no cumplan los requisitos establecidos en la normatividad, el manual de contratación o los perfiles requeridos por la entidad.</t>
  </si>
  <si>
    <t>Por deficiencias en la revisión de hojas de vida, listas de chequeo, certificaciones de idoneidad o validación de documentos precontractuales</t>
  </si>
  <si>
    <t>Posibilidad de celebrar contratos de prestación de servicios con personas que no cumplan los requisitos establecidos en la normatividad, el manual de contratación o los perfiles requeridos por la entidad por deficiencias en la revisión de hojas de vida, listas de chequeo, certificaciones de idoneidad o validación de documentos precontractuales</t>
  </si>
  <si>
    <t>Elriesgoafectalaimagendelaentidadconalgunosusuariosderelevanciafrenteallogrodelosobjetivos</t>
  </si>
  <si>
    <t>El P.U. con funciones de Talento Humano y el jefe jurídico serán los encargados de expedir y confirmar los documentos que garantizan la idoneidad y cumplimiento de requisitos para celebrar contratos de prestación de servicios para persona natural, por medio de la ejecución del procedimiento.</t>
  </si>
  <si>
    <t>Identificación de la columa</t>
  </si>
  <si>
    <t>Área de impacto</t>
  </si>
  <si>
    <t>Clasificación de riesgos</t>
  </si>
  <si>
    <t>Impacto inherente</t>
  </si>
  <si>
    <t>Criterios para definir niveles de probabilidad</t>
  </si>
  <si>
    <t xml:space="preserve">Muy baja </t>
  </si>
  <si>
    <t xml:space="preserve">Leve </t>
  </si>
  <si>
    <t>Fraude externo</t>
  </si>
  <si>
    <t xml:space="preserve">Baja </t>
  </si>
  <si>
    <t xml:space="preserve">Menor </t>
  </si>
  <si>
    <t>Fraude interno</t>
  </si>
  <si>
    <t xml:space="preserve">Media </t>
  </si>
  <si>
    <t xml:space="preserve">Moderado </t>
  </si>
  <si>
    <t>Fallas tecnológicas</t>
  </si>
  <si>
    <t xml:space="preserve">Alta </t>
  </si>
  <si>
    <t xml:space="preserve">Mayor </t>
  </si>
  <si>
    <t>Relaciones laborales</t>
  </si>
  <si>
    <t xml:space="preserve">Muy alta </t>
  </si>
  <si>
    <t>Catastrófico</t>
  </si>
  <si>
    <t>Usuarios, productos y prácticas</t>
  </si>
  <si>
    <t>Daños a activos fijos / eventos externos</t>
  </si>
  <si>
    <t>Tipo de control</t>
  </si>
  <si>
    <t>TIPO DE CONTROL</t>
  </si>
  <si>
    <t xml:space="preserve">Preventivo </t>
  </si>
  <si>
    <t>Correctivo</t>
  </si>
  <si>
    <t>Implementación</t>
  </si>
  <si>
    <t>IMPLEMENTACIÓN DEL CONTROL</t>
  </si>
  <si>
    <t>Criterios para definir niveles de impacto</t>
  </si>
  <si>
    <t>DOCUMENTACIÓN</t>
  </si>
  <si>
    <t>Sin documentar</t>
  </si>
  <si>
    <t>Criterio de Impacto</t>
  </si>
  <si>
    <t>FRECUENCIA</t>
  </si>
  <si>
    <t>AFECTACIÓN ECONÓMICA</t>
  </si>
  <si>
    <t>Menora10SMLMV</t>
  </si>
  <si>
    <t>Entre11y50SMLMV</t>
  </si>
  <si>
    <t>Entre51y100SMLMV</t>
  </si>
  <si>
    <t>EVIDENCIA</t>
  </si>
  <si>
    <t>Sin registro</t>
  </si>
  <si>
    <t>AFECTACIÓN REPUTACIONAL</t>
  </si>
  <si>
    <t>Elriesgoafectalaimagendelaentidadinternamente,deconocimientogeneral,nivelinterno,dejuntadircetivayaccionistasy/odeprovedores</t>
  </si>
  <si>
    <t>Elriesgoafectalaimagendelaentidadconefectopublicitariosostenidoaniveldesectoradministrativo,niveldepartamentalomunicipal</t>
  </si>
  <si>
    <t>Elriesgoafectalaimagendelaentidadanivelnacional,conefectopublicitariossostenibleanivelpaís</t>
  </si>
  <si>
    <t>Tratamiento del Riesgo</t>
  </si>
  <si>
    <t>CONTROLES</t>
  </si>
  <si>
    <t>Reducir (Transferir)</t>
  </si>
  <si>
    <t>Aceptar</t>
  </si>
  <si>
    <t>MAPA DE CALOR</t>
  </si>
  <si>
    <t>NIVEL DEL RIESGO</t>
  </si>
  <si>
    <t>COLOR</t>
  </si>
  <si>
    <t>PROBABILIDAD</t>
  </si>
  <si>
    <t>Muy Alta</t>
  </si>
  <si>
    <t>EXTREMO</t>
  </si>
  <si>
    <t xml:space="preserve">Alta
</t>
  </si>
  <si>
    <t>ALTO</t>
  </si>
  <si>
    <t xml:space="preserve">Media 
</t>
  </si>
  <si>
    <t>MODERADO</t>
  </si>
  <si>
    <t xml:space="preserve">Baja
</t>
  </si>
  <si>
    <t>BAJO</t>
  </si>
  <si>
    <t xml:space="preserve">Muy Baja </t>
  </si>
  <si>
    <t>Leve</t>
  </si>
  <si>
    <t>Mayor</t>
  </si>
  <si>
    <t xml:space="preserve">Catastrófico </t>
  </si>
  <si>
    <t>IMPACTO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</si>
</sst>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1"/>
      <color theme="1"/>
      <name val="Calibri"/>
      <family val="2"/>
      <scheme val="minor"/>
    </font>
    <font>
      <sz val="9"/>
      <color indexed="81"/>
      <name val="Tahoma"/>
      <family val="2"/>
    </font>
    <font>
      <b/>
      <sz val="9"/>
      <color indexed="81"/>
      <name val="Tahoma"/>
      <family val="2"/>
    </font>
    <font>
      <sz val="11"/>
      <color rgb="FF1F1E1E"/>
      <name val="Arial"/>
      <family val="2"/>
    </font>
    <font>
      <b/>
      <sz val="12"/>
      <color theme="1"/>
      <name val="Arial"/>
      <family val="2"/>
    </font>
    <font>
      <sz val="12"/>
      <color theme="1"/>
      <name val="Arial"/>
      <family val="2"/>
    </font>
    <font>
      <sz val="12"/>
      <color rgb="FF000000"/>
      <name val="Arial"/>
      <family val="2"/>
    </font>
    <font>
      <sz val="12"/>
      <color theme="1"/>
      <name val="Calibri"/>
      <family val="2"/>
      <scheme val="minor"/>
    </font>
    <font>
      <sz val="11"/>
      <color theme="0"/>
      <name val="Arial"/>
      <family val="2"/>
    </font>
    <font>
      <b/>
      <sz val="14"/>
      <color theme="1"/>
      <name val="Arial"/>
      <family val="2"/>
    </font>
    <font>
      <sz val="14"/>
      <color theme="1"/>
      <name val="Arial"/>
      <family val="2"/>
    </font>
    <font>
      <sz val="10"/>
      <color theme="1"/>
      <name val="Arial"/>
      <family val="2"/>
    </font>
    <font>
      <sz val="10"/>
      <color theme="1"/>
      <name val="Calibri"/>
      <family val="2"/>
    </font>
    <font>
      <b/>
      <sz val="24"/>
      <color theme="1"/>
      <name val="Arial"/>
      <family val="2"/>
    </font>
  </fonts>
  <fills count="9">
    <fill>
      <patternFill patternType="none"/>
    </fill>
    <fill>
      <patternFill patternType="gray125"/>
    </fill>
    <fill>
      <patternFill patternType="solid">
        <fgColor rgb="FFFF0000"/>
        <bgColor indexed="64"/>
      </patternFill>
    </fill>
    <fill>
      <patternFill patternType="solid">
        <fgColor theme="0" tint="-0.34998626667073579"/>
        <bgColor indexed="64"/>
      </patternFill>
    </fill>
    <fill>
      <patternFill patternType="solid">
        <fgColor rgb="FFFF66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86">
    <xf numFmtId="0" fontId="0" fillId="0" borderId="0" xfId="0"/>
    <xf numFmtId="0" fontId="0" fillId="0" borderId="0" xfId="0" applyAlignment="1">
      <alignment horizontal="center"/>
    </xf>
    <xf numFmtId="9" fontId="0" fillId="0" borderId="0" xfId="0" applyNumberFormat="1"/>
    <xf numFmtId="0" fontId="3" fillId="0" borderId="0" xfId="0" applyFont="1"/>
    <xf numFmtId="0" fontId="3" fillId="0" borderId="0" xfId="0" applyFont="1" applyAlignment="1">
      <alignment wrapText="1"/>
    </xf>
    <xf numFmtId="0" fontId="3" fillId="0" borderId="0" xfId="0" applyFont="1" applyAlignment="1">
      <alignment horizontal="center"/>
    </xf>
    <xf numFmtId="0" fontId="7" fillId="7" borderId="5"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3" fillId="2" borderId="6" xfId="0" applyFont="1" applyFill="1" applyBorder="1" applyAlignment="1">
      <alignment horizontal="center"/>
    </xf>
    <xf numFmtId="0" fontId="7" fillId="4" borderId="6"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0" fillId="0" borderId="0" xfId="0" applyAlignment="1">
      <alignment wrapText="1"/>
    </xf>
    <xf numFmtId="0" fontId="10" fillId="0" borderId="1" xfId="0" applyFont="1" applyBorder="1" applyAlignment="1">
      <alignment vertical="center" wrapText="1"/>
    </xf>
    <xf numFmtId="9" fontId="10" fillId="0" borderId="1" xfId="0" applyNumberFormat="1" applyFont="1" applyBorder="1" applyAlignment="1">
      <alignment vertical="center" wrapText="1"/>
    </xf>
    <xf numFmtId="9" fontId="9" fillId="4" borderId="1" xfId="1" applyFont="1" applyFill="1" applyBorder="1"/>
    <xf numFmtId="9" fontId="9" fillId="2" borderId="1" xfId="1" applyFont="1" applyFill="1" applyBorder="1"/>
    <xf numFmtId="9" fontId="9" fillId="5" borderId="1" xfId="1" applyFont="1" applyFill="1" applyBorder="1"/>
    <xf numFmtId="9" fontId="9" fillId="6" borderId="1" xfId="1" applyFont="1" applyFill="1" applyBorder="1"/>
    <xf numFmtId="0" fontId="9" fillId="0" borderId="0" xfId="0" applyFont="1"/>
    <xf numFmtId="9" fontId="10" fillId="0" borderId="1" xfId="0" applyNumberFormat="1" applyFont="1" applyBorder="1" applyAlignment="1">
      <alignment horizontal="center" vertical="center" wrapText="1"/>
    </xf>
    <xf numFmtId="0" fontId="9" fillId="0" borderId="0" xfId="0" applyFont="1" applyAlignment="1">
      <alignment horizontal="center"/>
    </xf>
    <xf numFmtId="0" fontId="9" fillId="0" borderId="1" xfId="0" applyFont="1" applyBorder="1" applyAlignment="1">
      <alignment horizontal="center" wrapText="1"/>
    </xf>
    <xf numFmtId="0" fontId="9" fillId="0" borderId="1" xfId="0" applyFont="1" applyBorder="1" applyAlignment="1">
      <alignment horizontal="center"/>
    </xf>
    <xf numFmtId="0" fontId="11" fillId="0" borderId="0" xfId="0" applyFont="1"/>
    <xf numFmtId="0" fontId="3" fillId="0" borderId="3" xfId="0" applyFont="1" applyBorder="1" applyAlignment="1">
      <alignment horizontal="center"/>
    </xf>
    <xf numFmtId="0" fontId="3" fillId="0" borderId="4" xfId="0" applyFont="1" applyBorder="1" applyAlignment="1">
      <alignment horizontal="center"/>
    </xf>
    <xf numFmtId="0" fontId="8" fillId="0" borderId="9" xfId="0" applyFont="1" applyBorder="1" applyAlignment="1">
      <alignment horizontal="center"/>
    </xf>
    <xf numFmtId="0" fontId="2" fillId="7" borderId="10" xfId="0" applyFont="1" applyFill="1" applyBorder="1" applyAlignment="1">
      <alignment horizontal="center"/>
    </xf>
    <xf numFmtId="0" fontId="2" fillId="7" borderId="12" xfId="0" applyFont="1" applyFill="1" applyBorder="1" applyAlignment="1">
      <alignment horizontal="center"/>
    </xf>
    <xf numFmtId="0" fontId="2" fillId="0" borderId="12" xfId="0" applyFont="1" applyBorder="1" applyAlignment="1">
      <alignment horizontal="center"/>
    </xf>
    <xf numFmtId="0" fontId="2" fillId="0" borderId="11" xfId="0" applyFont="1" applyBorder="1" applyAlignment="1">
      <alignment horizontal="center"/>
    </xf>
    <xf numFmtId="0" fontId="3" fillId="0" borderId="2" xfId="0" applyFont="1" applyBorder="1"/>
    <xf numFmtId="0" fontId="3" fillId="7" borderId="2" xfId="0" applyFont="1" applyFill="1" applyBorder="1"/>
    <xf numFmtId="9" fontId="3" fillId="7" borderId="2" xfId="0" applyNumberFormat="1" applyFont="1" applyFill="1" applyBorder="1"/>
    <xf numFmtId="9" fontId="3" fillId="0" borderId="2" xfId="0" applyNumberFormat="1" applyFont="1" applyBorder="1"/>
    <xf numFmtId="0" fontId="3" fillId="0" borderId="1" xfId="0" applyFont="1" applyBorder="1"/>
    <xf numFmtId="0" fontId="3" fillId="7" borderId="1" xfId="0" applyFont="1" applyFill="1" applyBorder="1"/>
    <xf numFmtId="9" fontId="3" fillId="7" borderId="1" xfId="0" applyNumberFormat="1" applyFont="1" applyFill="1" applyBorder="1"/>
    <xf numFmtId="9" fontId="3" fillId="0" borderId="1" xfId="0" applyNumberFormat="1" applyFont="1" applyBorder="1"/>
    <xf numFmtId="0" fontId="2" fillId="0" borderId="10" xfId="0" applyFont="1" applyBorder="1" applyAlignment="1">
      <alignment horizontal="center"/>
    </xf>
    <xf numFmtId="0" fontId="2" fillId="0" borderId="9" xfId="0" applyFont="1" applyBorder="1" applyAlignment="1">
      <alignment horizontal="center"/>
    </xf>
    <xf numFmtId="9" fontId="3" fillId="0" borderId="0" xfId="0" applyNumberFormat="1" applyFont="1"/>
    <xf numFmtId="0" fontId="3" fillId="0" borderId="1" xfId="0" applyFont="1" applyBorder="1" applyAlignment="1">
      <alignment horizontal="center"/>
    </xf>
    <xf numFmtId="0" fontId="3" fillId="0" borderId="1" xfId="0" applyFont="1" applyBorder="1" applyAlignment="1">
      <alignment wrapText="1"/>
    </xf>
    <xf numFmtId="0" fontId="3" fillId="0" borderId="2" xfId="0" applyFont="1" applyBorder="1" applyAlignment="1">
      <alignment horizontal="center"/>
    </xf>
    <xf numFmtId="0" fontId="2" fillId="0" borderId="9" xfId="0" applyFont="1" applyBorder="1" applyAlignment="1">
      <alignment horizontal="center" wrapText="1"/>
    </xf>
    <xf numFmtId="0" fontId="0" fillId="0" borderId="0" xfId="0" applyProtection="1">
      <protection locked="0"/>
    </xf>
    <xf numFmtId="0" fontId="0" fillId="7" borderId="0" xfId="0" applyFill="1" applyProtection="1">
      <protection locked="0"/>
    </xf>
    <xf numFmtId="0" fontId="14" fillId="7" borderId="0" xfId="0" applyFont="1" applyFill="1" applyProtection="1">
      <protection locked="0"/>
    </xf>
    <xf numFmtId="0" fontId="12" fillId="8" borderId="1" xfId="0" applyFont="1" applyFill="1" applyBorder="1" applyAlignment="1" applyProtection="1">
      <alignment horizontal="center" vertical="center" textRotation="90" wrapText="1"/>
      <protection locked="0"/>
    </xf>
    <xf numFmtId="0" fontId="12" fillId="8" borderId="1" xfId="0" applyFont="1" applyFill="1" applyBorder="1" applyAlignment="1" applyProtection="1">
      <alignment horizontal="center"/>
      <protection locked="0"/>
    </xf>
    <xf numFmtId="0" fontId="12" fillId="8" borderId="1" xfId="0" applyFont="1" applyFill="1" applyBorder="1" applyAlignment="1" applyProtection="1">
      <alignment horizontal="center" vertical="center" textRotation="90"/>
      <protection locked="0"/>
    </xf>
    <xf numFmtId="0" fontId="0" fillId="0" borderId="0" xfId="0" applyAlignment="1" applyProtection="1">
      <alignment horizont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9" fontId="3" fillId="0" borderId="1" xfId="0" applyNumberFormat="1" applyFont="1" applyBorder="1" applyAlignment="1" applyProtection="1">
      <alignment horizontal="center" vertical="center"/>
      <protection locked="0"/>
    </xf>
    <xf numFmtId="9" fontId="3" fillId="0" borderId="1" xfId="1" applyFont="1" applyBorder="1" applyAlignment="1" applyProtection="1">
      <alignment horizontal="center" vertical="center"/>
      <protection locked="0"/>
    </xf>
    <xf numFmtId="9" fontId="3" fillId="0" borderId="1" xfId="1"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9" fontId="3" fillId="0" borderId="1" xfId="1" applyFont="1" applyBorder="1" applyAlignment="1" applyProtection="1">
      <alignment horizontal="center" vertical="center"/>
    </xf>
    <xf numFmtId="0" fontId="0" fillId="0" borderId="1" xfId="0" applyBorder="1" applyProtection="1">
      <protection locked="0"/>
    </xf>
    <xf numFmtId="0" fontId="3" fillId="0" borderId="1" xfId="0" quotePrefix="1" applyFont="1" applyBorder="1" applyAlignment="1" applyProtection="1">
      <alignment horizontal="left" vertical="center" wrapText="1"/>
      <protection locked="0"/>
    </xf>
    <xf numFmtId="0" fontId="3" fillId="0" borderId="1" xfId="0" applyFont="1" applyBorder="1" applyAlignment="1" applyProtection="1">
      <alignment horizontal="left" vertical="top" wrapText="1"/>
      <protection locked="0"/>
    </xf>
    <xf numFmtId="0" fontId="0" fillId="0" borderId="1" xfId="0" applyBorder="1" applyAlignment="1" applyProtection="1">
      <alignment horizontal="center" vertical="center"/>
      <protection locked="0"/>
    </xf>
    <xf numFmtId="0" fontId="12" fillId="8" borderId="1" xfId="0" applyFont="1" applyFill="1" applyBorder="1" applyAlignment="1" applyProtection="1">
      <alignment horizontal="center" vertical="center"/>
      <protection locked="0"/>
    </xf>
    <xf numFmtId="0" fontId="12" fillId="8" borderId="1" xfId="0" applyFont="1" applyFill="1" applyBorder="1" applyAlignment="1" applyProtection="1">
      <alignment horizontal="center" vertical="center" wrapText="1"/>
      <protection locked="0"/>
    </xf>
    <xf numFmtId="0" fontId="13" fillId="7" borderId="1" xfId="0" applyFont="1" applyFill="1" applyBorder="1" applyAlignment="1" applyProtection="1">
      <alignment horizontal="center"/>
      <protection locked="0"/>
    </xf>
    <xf numFmtId="0" fontId="3" fillId="0" borderId="1" xfId="0" applyFont="1" applyBorder="1" applyAlignment="1" applyProtection="1">
      <alignment horizontal="center"/>
      <protection locked="0"/>
    </xf>
    <xf numFmtId="0" fontId="12" fillId="8" borderId="1" xfId="0" applyFont="1" applyFill="1" applyBorder="1" applyAlignment="1" applyProtection="1">
      <alignment horizontal="center" vertical="center" textRotation="90" wrapText="1"/>
      <protection locked="0"/>
    </xf>
    <xf numFmtId="0" fontId="12" fillId="8" borderId="1" xfId="0" applyFont="1" applyFill="1" applyBorder="1" applyAlignment="1" applyProtection="1">
      <alignment horizontal="center"/>
      <protection locked="0"/>
    </xf>
    <xf numFmtId="0" fontId="12" fillId="8" borderId="1" xfId="0" applyFont="1" applyFill="1" applyBorder="1" applyAlignment="1" applyProtection="1">
      <alignment horizontal="center" vertical="center" textRotation="90"/>
      <protection locked="0"/>
    </xf>
    <xf numFmtId="0" fontId="17" fillId="0" borderId="1"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0" borderId="15" xfId="0" applyFont="1" applyBorder="1" applyAlignment="1" applyProtection="1">
      <alignment horizontal="center" vertical="center"/>
      <protection locked="0"/>
    </xf>
    <xf numFmtId="0" fontId="15" fillId="0" borderId="16" xfId="0" applyFont="1" applyBorder="1" applyAlignment="1" applyProtection="1">
      <alignment horizontal="center" vertical="center"/>
      <protection locked="0"/>
    </xf>
    <xf numFmtId="0" fontId="0" fillId="0" borderId="0" xfId="0" applyAlignment="1">
      <alignment horizontal="center" wrapText="1"/>
    </xf>
    <xf numFmtId="0" fontId="0" fillId="0" borderId="13" xfId="0" applyBorder="1" applyAlignment="1">
      <alignment horizontal="center"/>
    </xf>
    <xf numFmtId="0" fontId="0" fillId="0" borderId="0" xfId="0" applyAlignment="1">
      <alignment horizontal="center"/>
    </xf>
    <xf numFmtId="0" fontId="1" fillId="0" borderId="0" xfId="0" applyFont="1" applyAlignment="1">
      <alignment horizontal="center"/>
    </xf>
    <xf numFmtId="0" fontId="9" fillId="3" borderId="1" xfId="0" applyFont="1" applyFill="1" applyBorder="1" applyAlignment="1">
      <alignment horizontal="center" vertical="center" textRotation="255"/>
    </xf>
    <xf numFmtId="0" fontId="9" fillId="3" borderId="1" xfId="0" applyFont="1" applyFill="1" applyBorder="1" applyAlignment="1">
      <alignment horizontal="center" vertical="center"/>
    </xf>
    <xf numFmtId="0" fontId="8" fillId="0" borderId="1" xfId="0" applyFont="1" applyBorder="1" applyAlignment="1">
      <alignment horizontal="center"/>
    </xf>
  </cellXfs>
  <cellStyles count="2">
    <cellStyle name="Normal" xfId="0" builtinId="0"/>
    <cellStyle name="Porcentaje" xfId="1" builtinId="5"/>
  </cellStyles>
  <dxfs count="59">
    <dxf>
      <fill>
        <patternFill>
          <bgColor rgb="FF92D050"/>
        </patternFill>
      </fill>
    </dxf>
    <dxf>
      <fill>
        <patternFill>
          <bgColor rgb="FF00B050"/>
        </patternFill>
      </fill>
    </dxf>
    <dxf>
      <fill>
        <patternFill>
          <bgColor rgb="FFFFFF00"/>
        </patternFill>
      </fill>
    </dxf>
    <dxf>
      <fill>
        <patternFill>
          <bgColor rgb="FFFFC000"/>
        </patternFill>
      </fill>
    </dxf>
    <dxf>
      <font>
        <color theme="0"/>
      </font>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ont>
        <color theme="0"/>
      </font>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ont>
        <color theme="0"/>
      </font>
      <fill>
        <patternFill>
          <bgColor rgb="FFFF0000"/>
        </patternFill>
      </fill>
    </dxf>
    <dxf>
      <font>
        <color theme="0"/>
      </font>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theme="9"/>
        </patternFill>
      </fill>
    </dxf>
    <dxf>
      <fill>
        <patternFill>
          <bgColor rgb="FF00B050"/>
        </patternFill>
      </fill>
    </dxf>
    <dxf>
      <fill>
        <patternFill>
          <bgColor theme="7"/>
        </patternFill>
      </fill>
    </dxf>
    <dxf>
      <fill>
        <patternFill>
          <bgColor rgb="FFFF0000"/>
        </patternFill>
      </fill>
    </dxf>
    <dxf>
      <fill>
        <patternFill>
          <bgColor theme="7" tint="0.39994506668294322"/>
        </patternFill>
      </fill>
    </dxf>
    <dxf>
      <fill>
        <patternFill>
          <bgColor theme="9"/>
        </patternFill>
      </fill>
    </dxf>
    <dxf>
      <fill>
        <patternFill>
          <bgColor rgb="FF00B050"/>
        </patternFill>
      </fill>
    </dxf>
    <dxf>
      <fill>
        <patternFill>
          <bgColor theme="7"/>
        </patternFill>
      </fill>
    </dxf>
    <dxf>
      <fill>
        <patternFill>
          <bgColor rgb="FFFF0000"/>
        </patternFill>
      </fill>
    </dxf>
    <dxf>
      <fill>
        <patternFill>
          <bgColor theme="7" tint="0.39994506668294322"/>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00B050"/>
        </patternFill>
      </fill>
    </dxf>
    <dxf>
      <fill>
        <patternFill>
          <bgColor theme="7"/>
        </patternFill>
      </fill>
    </dxf>
    <dxf>
      <fill>
        <patternFill>
          <bgColor rgb="FFFF0000"/>
        </patternFill>
      </fill>
    </dxf>
    <dxf>
      <fill>
        <patternFill>
          <bgColor theme="7" tint="0.39994506668294322"/>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color theme="0"/>
      </font>
      <fill>
        <patternFill>
          <bgColor rgb="FFFF0000"/>
        </patternFill>
      </fill>
    </dxf>
    <dxf>
      <fill>
        <patternFill>
          <bgColor theme="7"/>
        </patternFill>
      </fill>
    </dxf>
    <dxf>
      <fill>
        <patternFill>
          <bgColor rgb="FFFF0000"/>
        </patternFill>
      </fill>
    </dxf>
    <dxf>
      <fill>
        <patternFill>
          <bgColor theme="7" tint="0.59996337778862885"/>
        </patternFill>
      </fill>
    </dxf>
    <dxf>
      <fill>
        <patternFill>
          <bgColor rgb="FF00CC00"/>
        </patternFill>
      </fill>
    </dxf>
    <dxf>
      <fill>
        <patternFill>
          <bgColor theme="9"/>
        </patternFill>
      </fill>
    </dxf>
    <dxf>
      <fill>
        <patternFill>
          <bgColor rgb="FF92D050"/>
        </patternFill>
      </fill>
    </dxf>
    <dxf>
      <fill>
        <patternFill>
          <bgColor rgb="FF00B050"/>
        </patternFill>
      </fill>
    </dxf>
    <dxf>
      <fill>
        <patternFill>
          <bgColor rgb="FFFFFF00"/>
        </patternFill>
      </fill>
    </dxf>
    <dxf>
      <fill>
        <patternFill>
          <bgColor rgb="FFFFC000"/>
        </patternFill>
      </fill>
    </dxf>
    <dxf>
      <font>
        <color rgb="FF9C0006"/>
      </font>
      <fill>
        <patternFill>
          <bgColor rgb="FFFFC7CE"/>
        </patternFill>
      </fill>
    </dxf>
  </dxfs>
  <tableStyles count="0" defaultTableStyle="TableStyleMedium2" defaultPivotStyle="PivotStyleLight16"/>
  <colors>
    <mruColors>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jpeg"/><Relationship Id="rId4" Type="http://schemas.openxmlformats.org/officeDocument/2006/relationships/image" Target="../media/image8.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0</xdr:col>
      <xdr:colOff>232832</xdr:colOff>
      <xdr:row>0</xdr:row>
      <xdr:rowOff>42333</xdr:rowOff>
    </xdr:from>
    <xdr:to>
      <xdr:col>1</xdr:col>
      <xdr:colOff>1121833</xdr:colOff>
      <xdr:row>2</xdr:row>
      <xdr:rowOff>250577</xdr:rowOff>
    </xdr:to>
    <xdr:pic>
      <xdr:nvPicPr>
        <xdr:cNvPr id="2" name="Imagen 1">
          <a:extLst>
            <a:ext uri="{FF2B5EF4-FFF2-40B4-BE49-F238E27FC236}">
              <a16:creationId xmlns:a16="http://schemas.microsoft.com/office/drawing/2014/main" id="{78E5EC37-BE64-4E9B-9E91-BDEB65C9719C}"/>
            </a:ext>
          </a:extLst>
        </xdr:cNvPr>
        <xdr:cNvPicPr>
          <a:picLocks noChangeAspect="1"/>
        </xdr:cNvPicPr>
      </xdr:nvPicPr>
      <xdr:blipFill>
        <a:blip xmlns:r="http://schemas.openxmlformats.org/officeDocument/2006/relationships" r:embed="rId1"/>
        <a:stretch>
          <a:fillRect/>
        </a:stretch>
      </xdr:blipFill>
      <xdr:spPr>
        <a:xfrm>
          <a:off x="232832" y="42333"/>
          <a:ext cx="2508251" cy="970244"/>
        </a:xfrm>
        <a:prstGeom prst="rect">
          <a:avLst/>
        </a:prstGeom>
      </xdr:spPr>
    </xdr:pic>
    <xdr:clientData/>
  </xdr:twoCellAnchor>
  <xdr:twoCellAnchor editAs="oneCell">
    <xdr:from>
      <xdr:col>36</xdr:col>
      <xdr:colOff>328084</xdr:colOff>
      <xdr:row>0</xdr:row>
      <xdr:rowOff>52917</xdr:rowOff>
    </xdr:from>
    <xdr:to>
      <xdr:col>37</xdr:col>
      <xdr:colOff>595792</xdr:colOff>
      <xdr:row>2</xdr:row>
      <xdr:rowOff>296333</xdr:rowOff>
    </xdr:to>
    <xdr:pic>
      <xdr:nvPicPr>
        <xdr:cNvPr id="3" name="Imagen 2">
          <a:extLst>
            <a:ext uri="{FF2B5EF4-FFF2-40B4-BE49-F238E27FC236}">
              <a16:creationId xmlns:a16="http://schemas.microsoft.com/office/drawing/2014/main" id="{96C7C9B5-5745-42D7-A168-CAE1070A54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105667" y="52917"/>
          <a:ext cx="1505958" cy="1005416"/>
        </a:xfrm>
        <a:prstGeom prst="rect">
          <a:avLst/>
        </a:prstGeom>
      </xdr:spPr>
    </xdr:pic>
    <xdr:clientData/>
  </xdr:twoCellAnchor>
  <xdr:twoCellAnchor editAs="oneCell">
    <xdr:from>
      <xdr:col>37</xdr:col>
      <xdr:colOff>402166</xdr:colOff>
      <xdr:row>0</xdr:row>
      <xdr:rowOff>158750</xdr:rowOff>
    </xdr:from>
    <xdr:to>
      <xdr:col>38</xdr:col>
      <xdr:colOff>1227666</xdr:colOff>
      <xdr:row>2</xdr:row>
      <xdr:rowOff>201083</xdr:rowOff>
    </xdr:to>
    <xdr:pic>
      <xdr:nvPicPr>
        <xdr:cNvPr id="4" name="Imagen 3">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417999" y="158750"/>
          <a:ext cx="2148417" cy="80433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266700</xdr:colOff>
      <xdr:row>0</xdr:row>
      <xdr:rowOff>0</xdr:rowOff>
    </xdr:from>
    <xdr:to>
      <xdr:col>9</xdr:col>
      <xdr:colOff>529167</xdr:colOff>
      <xdr:row>35</xdr:row>
      <xdr:rowOff>144191</xdr:rowOff>
    </xdr:to>
    <xdr:pic>
      <xdr:nvPicPr>
        <xdr:cNvPr id="2" name="Imagen 1">
          <a:extLst>
            <a:ext uri="{FF2B5EF4-FFF2-40B4-BE49-F238E27FC236}">
              <a16:creationId xmlns:a16="http://schemas.microsoft.com/office/drawing/2014/main" id="{901FE1ED-93D7-3B13-2201-6B2F0DDB2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8700" y="0"/>
          <a:ext cx="6358467" cy="6811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264584</xdr:colOff>
      <xdr:row>36</xdr:row>
      <xdr:rowOff>169332</xdr:rowOff>
    </xdr:from>
    <xdr:to>
      <xdr:col>9</xdr:col>
      <xdr:colOff>644271</xdr:colOff>
      <xdr:row>51</xdr:row>
      <xdr:rowOff>84666</xdr:rowOff>
    </xdr:to>
    <xdr:pic>
      <xdr:nvPicPr>
        <xdr:cNvPr id="3" name="Imagen 2">
          <a:extLst>
            <a:ext uri="{FF2B5EF4-FFF2-40B4-BE49-F238E27FC236}">
              <a16:creationId xmlns:a16="http://schemas.microsoft.com/office/drawing/2014/main" id="{D022DE87-0421-840C-D002-A65EDF862128}"/>
            </a:ext>
          </a:extLst>
        </xdr:cNvPr>
        <xdr:cNvPicPr>
          <a:picLocks noChangeAspect="1"/>
        </xdr:cNvPicPr>
      </xdr:nvPicPr>
      <xdr:blipFill>
        <a:blip xmlns:r="http://schemas.openxmlformats.org/officeDocument/2006/relationships" r:embed="rId2"/>
        <a:stretch>
          <a:fillRect/>
        </a:stretch>
      </xdr:blipFill>
      <xdr:spPr>
        <a:xfrm>
          <a:off x="1026584" y="7027332"/>
          <a:ext cx="6475687" cy="2772834"/>
        </a:xfrm>
        <a:prstGeom prst="rect">
          <a:avLst/>
        </a:prstGeom>
      </xdr:spPr>
    </xdr:pic>
    <xdr:clientData/>
  </xdr:twoCellAnchor>
  <xdr:twoCellAnchor editAs="oneCell">
    <xdr:from>
      <xdr:col>1</xdr:col>
      <xdr:colOff>349252</xdr:colOff>
      <xdr:row>52</xdr:row>
      <xdr:rowOff>42332</xdr:rowOff>
    </xdr:from>
    <xdr:to>
      <xdr:col>9</xdr:col>
      <xdr:colOff>560918</xdr:colOff>
      <xdr:row>55</xdr:row>
      <xdr:rowOff>122876</xdr:rowOff>
    </xdr:to>
    <xdr:pic>
      <xdr:nvPicPr>
        <xdr:cNvPr id="4" name="Imagen 3">
          <a:extLst>
            <a:ext uri="{FF2B5EF4-FFF2-40B4-BE49-F238E27FC236}">
              <a16:creationId xmlns:a16="http://schemas.microsoft.com/office/drawing/2014/main" id="{8FC2A4AE-9924-AD23-9DFA-B5A2CB28ADE7}"/>
            </a:ext>
          </a:extLst>
        </xdr:cNvPr>
        <xdr:cNvPicPr>
          <a:picLocks noChangeAspect="1"/>
        </xdr:cNvPicPr>
      </xdr:nvPicPr>
      <xdr:blipFill>
        <a:blip xmlns:r="http://schemas.openxmlformats.org/officeDocument/2006/relationships" r:embed="rId3"/>
        <a:stretch>
          <a:fillRect/>
        </a:stretch>
      </xdr:blipFill>
      <xdr:spPr>
        <a:xfrm>
          <a:off x="1111252" y="9948332"/>
          <a:ext cx="6307666" cy="652044"/>
        </a:xfrm>
        <a:prstGeom prst="rect">
          <a:avLst/>
        </a:prstGeom>
      </xdr:spPr>
    </xdr:pic>
    <xdr:clientData/>
  </xdr:twoCellAnchor>
  <xdr:twoCellAnchor editAs="oneCell">
    <xdr:from>
      <xdr:col>1</xdr:col>
      <xdr:colOff>338667</xdr:colOff>
      <xdr:row>55</xdr:row>
      <xdr:rowOff>105833</xdr:rowOff>
    </xdr:from>
    <xdr:to>
      <xdr:col>9</xdr:col>
      <xdr:colOff>517406</xdr:colOff>
      <xdr:row>63</xdr:row>
      <xdr:rowOff>116416</xdr:rowOff>
    </xdr:to>
    <xdr:pic>
      <xdr:nvPicPr>
        <xdr:cNvPr id="5" name="Imagen 4">
          <a:extLst>
            <a:ext uri="{FF2B5EF4-FFF2-40B4-BE49-F238E27FC236}">
              <a16:creationId xmlns:a16="http://schemas.microsoft.com/office/drawing/2014/main" id="{947E5AB3-93DF-429B-3482-BF1C77BB023D}"/>
            </a:ext>
          </a:extLst>
        </xdr:cNvPr>
        <xdr:cNvPicPr>
          <a:picLocks noChangeAspect="1"/>
        </xdr:cNvPicPr>
      </xdr:nvPicPr>
      <xdr:blipFill>
        <a:blip xmlns:r="http://schemas.openxmlformats.org/officeDocument/2006/relationships" r:embed="rId4"/>
        <a:stretch>
          <a:fillRect/>
        </a:stretch>
      </xdr:blipFill>
      <xdr:spPr>
        <a:xfrm>
          <a:off x="1100667" y="10583333"/>
          <a:ext cx="6274739" cy="15345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10</xdr:row>
          <xdr:rowOff>28575</xdr:rowOff>
        </xdr:from>
        <xdr:to>
          <xdr:col>15</xdr:col>
          <xdr:colOff>542925</xdr:colOff>
          <xdr:row>23</xdr:row>
          <xdr:rowOff>104775</xdr:rowOff>
        </xdr:to>
        <xdr:sp macro="" textlink="">
          <xdr:nvSpPr>
            <xdr:cNvPr id="3080" name="Object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390525</xdr:colOff>
          <xdr:row>45</xdr:row>
          <xdr:rowOff>66675</xdr:rowOff>
        </xdr:from>
        <xdr:to>
          <xdr:col>15</xdr:col>
          <xdr:colOff>581025</xdr:colOff>
          <xdr:row>60</xdr:row>
          <xdr:rowOff>114300</xdr:rowOff>
        </xdr:to>
        <xdr:sp macro="" textlink="">
          <xdr:nvSpPr>
            <xdr:cNvPr id="3090" name="Object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9.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3"/>
  <sheetViews>
    <sheetView tabSelected="1" topLeftCell="F7" zoomScale="90" zoomScaleNormal="90" workbookViewId="0">
      <selection activeCell="D1" sqref="D1:AJ3"/>
    </sheetView>
  </sheetViews>
  <sheetFormatPr defaultColWidth="11.42578125" defaultRowHeight="15"/>
  <cols>
    <col min="1" max="1" width="24.28515625" style="47" customWidth="1"/>
    <col min="2" max="2" width="25.42578125" style="47" bestFit="1" customWidth="1"/>
    <col min="3" max="3" width="26.42578125" style="47" bestFit="1" customWidth="1"/>
    <col min="4" max="4" width="19.140625" style="47" customWidth="1"/>
    <col min="5" max="5" width="34.5703125" style="47" customWidth="1"/>
    <col min="6" max="6" width="37.5703125" style="47" customWidth="1"/>
    <col min="7" max="7" width="55.85546875" style="47" customWidth="1"/>
    <col min="8" max="8" width="22.140625" style="47" customWidth="1"/>
    <col min="9" max="9" width="12.28515625" style="47" customWidth="1"/>
    <col min="10" max="10" width="12.5703125" style="47" customWidth="1"/>
    <col min="11" max="11" width="14.7109375" style="47" customWidth="1"/>
    <col min="12" max="12" width="32.85546875" style="47" customWidth="1"/>
    <col min="13" max="13" width="22.140625" style="47" customWidth="1"/>
    <col min="14" max="14" width="18.7109375" style="59" customWidth="1"/>
    <col min="15" max="15" width="19.7109375" style="47" customWidth="1"/>
    <col min="16" max="16" width="9" style="47" customWidth="1"/>
    <col min="17" max="17" width="56.140625" style="47" customWidth="1"/>
    <col min="18" max="18" width="12.7109375" style="47" bestFit="1" customWidth="1"/>
    <col min="19" max="19" width="13.28515625" style="47" customWidth="1"/>
    <col min="20" max="20" width="6.140625" style="47" customWidth="1"/>
    <col min="21" max="21" width="12.85546875" style="47" customWidth="1"/>
    <col min="22" max="22" width="7.5703125" style="47" customWidth="1"/>
    <col min="23" max="23" width="10.42578125" style="47" customWidth="1"/>
    <col min="24" max="24" width="16.28515625" style="47" customWidth="1"/>
    <col min="25" max="25" width="15.5703125" style="47" customWidth="1"/>
    <col min="26" max="26" width="14.42578125" style="47" customWidth="1"/>
    <col min="27" max="27" width="6.28515625" style="47" bestFit="1" customWidth="1"/>
    <col min="28" max="28" width="9.28515625" style="47" customWidth="1"/>
    <col min="29" max="29" width="5.7109375" style="53" customWidth="1"/>
    <col min="30" max="30" width="14.7109375" style="47" customWidth="1"/>
    <col min="31" max="31" width="11" style="47" customWidth="1"/>
    <col min="32" max="32" width="11.42578125" style="47" customWidth="1"/>
    <col min="33" max="33" width="19.85546875" style="47" bestFit="1" customWidth="1"/>
    <col min="34" max="34" width="29.7109375" style="47" customWidth="1"/>
    <col min="35" max="35" width="17.85546875" style="47" customWidth="1"/>
    <col min="36" max="36" width="25.28515625" style="47" customWidth="1"/>
    <col min="37" max="37" width="18.5703125" style="47" customWidth="1"/>
    <col min="38" max="38" width="19.85546875" style="47" customWidth="1"/>
    <col min="39" max="39" width="20.7109375" style="47" customWidth="1"/>
    <col min="40" max="16384" width="11.42578125" style="47"/>
  </cols>
  <sheetData>
    <row r="1" spans="1:39" ht="30" customHeight="1">
      <c r="A1" s="71"/>
      <c r="B1" s="71"/>
      <c r="C1" s="71"/>
      <c r="D1" s="75" t="s">
        <v>0</v>
      </c>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1"/>
      <c r="AL1" s="71"/>
      <c r="AM1" s="71"/>
    </row>
    <row r="2" spans="1:39" s="48" customFormat="1" ht="30" customHeight="1">
      <c r="A2" s="71"/>
      <c r="B2" s="71"/>
      <c r="C2" s="71"/>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1"/>
      <c r="AL2" s="71"/>
      <c r="AM2" s="71"/>
    </row>
    <row r="3" spans="1:39" s="48" customFormat="1" ht="30" customHeight="1">
      <c r="A3" s="71"/>
      <c r="B3" s="71"/>
      <c r="C3" s="71"/>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1"/>
      <c r="AL3" s="71"/>
      <c r="AM3" s="71"/>
    </row>
    <row r="4" spans="1:39" s="48" customFormat="1" ht="21" customHeight="1">
      <c r="A4" s="76" t="s">
        <v>1</v>
      </c>
      <c r="B4" s="77"/>
      <c r="C4" s="78"/>
      <c r="D4" s="76" t="s">
        <v>2</v>
      </c>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8"/>
      <c r="AK4" s="76" t="s">
        <v>3</v>
      </c>
      <c r="AL4" s="77"/>
      <c r="AM4" s="78"/>
    </row>
    <row r="5" spans="1:39" s="49" customFormat="1" ht="16.5" customHeight="1">
      <c r="A5" s="70" t="s">
        <v>4</v>
      </c>
      <c r="B5" s="70"/>
      <c r="C5" s="70"/>
      <c r="D5" s="70"/>
      <c r="E5" s="70"/>
      <c r="F5" s="70"/>
      <c r="G5" s="70"/>
      <c r="H5" s="70"/>
      <c r="I5" s="70"/>
      <c r="J5" s="70"/>
      <c r="K5" s="70"/>
      <c r="L5" s="70"/>
      <c r="M5" s="70"/>
      <c r="N5" s="70"/>
      <c r="O5" s="70"/>
      <c r="P5" s="70" t="s">
        <v>5</v>
      </c>
      <c r="Q5" s="70"/>
      <c r="R5" s="70"/>
      <c r="S5" s="70"/>
      <c r="T5" s="70"/>
      <c r="U5" s="70"/>
      <c r="V5" s="70"/>
      <c r="W5" s="70"/>
      <c r="X5" s="70"/>
      <c r="Y5" s="70"/>
      <c r="Z5" s="70"/>
      <c r="AA5" s="70" t="s">
        <v>6</v>
      </c>
      <c r="AB5" s="70"/>
      <c r="AC5" s="70"/>
      <c r="AD5" s="70"/>
      <c r="AE5" s="70"/>
      <c r="AF5" s="70"/>
      <c r="AG5" s="70"/>
      <c r="AH5" s="70" t="s">
        <v>7</v>
      </c>
      <c r="AI5" s="70"/>
      <c r="AJ5" s="70"/>
      <c r="AK5" s="70"/>
      <c r="AL5" s="70"/>
      <c r="AM5" s="70"/>
    </row>
    <row r="6" spans="1:39" ht="15" customHeight="1">
      <c r="A6" s="72" t="s">
        <v>8</v>
      </c>
      <c r="B6" s="50"/>
      <c r="C6" s="50"/>
      <c r="D6" s="69" t="s">
        <v>9</v>
      </c>
      <c r="E6" s="69" t="s">
        <v>10</v>
      </c>
      <c r="F6" s="69" t="s">
        <v>11</v>
      </c>
      <c r="G6" s="68" t="s">
        <v>12</v>
      </c>
      <c r="H6" s="68" t="s">
        <v>13</v>
      </c>
      <c r="I6" s="72" t="s">
        <v>14</v>
      </c>
      <c r="J6" s="69" t="s">
        <v>15</v>
      </c>
      <c r="K6" s="68" t="s">
        <v>16</v>
      </c>
      <c r="L6" s="69" t="s">
        <v>17</v>
      </c>
      <c r="M6" s="69" t="s">
        <v>18</v>
      </c>
      <c r="N6" s="69" t="s">
        <v>16</v>
      </c>
      <c r="O6" s="69" t="s">
        <v>19</v>
      </c>
      <c r="P6" s="69" t="s">
        <v>20</v>
      </c>
      <c r="Q6" s="69" t="s">
        <v>21</v>
      </c>
      <c r="R6" s="68" t="s">
        <v>22</v>
      </c>
      <c r="S6" s="73" t="s">
        <v>23</v>
      </c>
      <c r="T6" s="73"/>
      <c r="U6" s="73"/>
      <c r="V6" s="73"/>
      <c r="W6" s="73"/>
      <c r="X6" s="73"/>
      <c r="Y6" s="73"/>
      <c r="Z6" s="73"/>
      <c r="AA6" s="72" t="s">
        <v>24</v>
      </c>
      <c r="AB6" s="72" t="s">
        <v>25</v>
      </c>
      <c r="AC6" s="74" t="s">
        <v>16</v>
      </c>
      <c r="AD6" s="72" t="s">
        <v>26</v>
      </c>
      <c r="AE6" s="51"/>
      <c r="AF6" s="72" t="s">
        <v>27</v>
      </c>
      <c r="AG6" s="72" t="s">
        <v>28</v>
      </c>
      <c r="AH6" s="68" t="s">
        <v>29</v>
      </c>
      <c r="AI6" s="68" t="s">
        <v>30</v>
      </c>
      <c r="AJ6" s="69" t="s">
        <v>31</v>
      </c>
      <c r="AK6" s="69" t="s">
        <v>32</v>
      </c>
      <c r="AL6" s="68" t="s">
        <v>33</v>
      </c>
      <c r="AM6" s="69" t="s">
        <v>34</v>
      </c>
    </row>
    <row r="7" spans="1:39" s="53" customFormat="1" ht="91.5" customHeight="1">
      <c r="A7" s="72"/>
      <c r="B7" s="50" t="s">
        <v>35</v>
      </c>
      <c r="C7" s="50" t="s">
        <v>36</v>
      </c>
      <c r="D7" s="69"/>
      <c r="E7" s="69"/>
      <c r="F7" s="69"/>
      <c r="G7" s="68"/>
      <c r="H7" s="68"/>
      <c r="I7" s="72"/>
      <c r="J7" s="69"/>
      <c r="K7" s="68"/>
      <c r="L7" s="69"/>
      <c r="M7" s="69"/>
      <c r="N7" s="69"/>
      <c r="O7" s="69"/>
      <c r="P7" s="69"/>
      <c r="Q7" s="69"/>
      <c r="R7" s="68"/>
      <c r="S7" s="52" t="s">
        <v>37</v>
      </c>
      <c r="T7" s="52" t="s">
        <v>38</v>
      </c>
      <c r="U7" s="52" t="s">
        <v>39</v>
      </c>
      <c r="V7" s="52" t="s">
        <v>40</v>
      </c>
      <c r="W7" s="52" t="s">
        <v>41</v>
      </c>
      <c r="X7" s="52" t="s">
        <v>42</v>
      </c>
      <c r="Y7" s="52" t="s">
        <v>43</v>
      </c>
      <c r="Z7" s="52" t="s">
        <v>44</v>
      </c>
      <c r="AA7" s="72"/>
      <c r="AB7" s="72"/>
      <c r="AC7" s="74"/>
      <c r="AD7" s="72"/>
      <c r="AE7" s="52" t="s">
        <v>16</v>
      </c>
      <c r="AF7" s="72"/>
      <c r="AG7" s="72"/>
      <c r="AH7" s="68"/>
      <c r="AI7" s="68"/>
      <c r="AJ7" s="69"/>
      <c r="AK7" s="69"/>
      <c r="AL7" s="68"/>
      <c r="AM7" s="69"/>
    </row>
    <row r="8" spans="1:39" s="59" customFormat="1" ht="117">
      <c r="A8" s="54" t="s">
        <v>45</v>
      </c>
      <c r="B8" s="54" t="s">
        <v>46</v>
      </c>
      <c r="C8" s="54" t="s">
        <v>47</v>
      </c>
      <c r="D8" s="55" t="s">
        <v>48</v>
      </c>
      <c r="E8" s="60" t="s">
        <v>49</v>
      </c>
      <c r="F8" s="65" t="s">
        <v>50</v>
      </c>
      <c r="G8" s="60" t="s">
        <v>51</v>
      </c>
      <c r="H8" s="55" t="s">
        <v>52</v>
      </c>
      <c r="I8" s="54">
        <v>6</v>
      </c>
      <c r="J8" s="56" t="str">
        <f t="shared" ref="J8:J9" si="0">+IF(I8&lt;=2,"MuyBaja",IF(I8&lt;=24,"Baja",IF(I8&lt;=500,"Media",IF(I8&lt;=5000,"Alta","MuyAlta"))))</f>
        <v>Baja</v>
      </c>
      <c r="K8" s="57" t="str">
        <f t="shared" ref="K8:K9" si="1">+IF(I8&lt;=2,"20%",IF(I8&lt;=24,"40%",IF(I8&lt;=500,"60%",IF(I8&lt;=5000,"80%","100%"))))</f>
        <v>40%</v>
      </c>
      <c r="L8" s="58" t="s">
        <v>53</v>
      </c>
      <c r="M8" s="56" t="str">
        <f t="shared" ref="M8:M9" si="2">IF(L8="Menora10SMLMV","Leve",IF(L8="Elriesgoafectalaimagendealgunaáreadelaorganización","Leve",IF(L8="Entre11y50SMLMV","Menor",IF(L8="Elriesgoafectalaimagendelaentidadinternamente,deconocimientogeneral,nivelinterno,dejuntadircetivayaccionistasy/odeprovedores","Menor",IF(L8="Entre51y100SMLMV","Moderado",IF(L8="Elriesgoafectalaimagendelaentidadconalgunosusuariosderelevanciafrenteallogrodelosobjetivos","Moderado",IF(L8="Entre101y500SMLMV","Mayor",IF(L8="Elriesgoafectalaimagendelaentidadconefectopublicitariosostenidoaniveldesectoradministrativo,niveldepartamentalomunicipal","Mayor","Catastrófico"))))))))</f>
        <v>Leve</v>
      </c>
      <c r="N8" s="57" t="str">
        <f t="shared" ref="N8:N9" si="3">IF(L8="Menora10SMLMV","¨20%",IF(L8="Elriesgoafectalaimagendealgunaáreadelaorganización","20%",IF(L8="Entre11y50SMLMV","40%",IF(L8="Elriesgoafectalaimagendelaentidadinternamente,deconocimientogeneral,nivelinterno,dejuntadircetivayaccionistasy/odeprovedores","40%",IF(L8="Entre51y100SMLMV","60%",IF(L8="Elriesgoafectalaimagendelaentidadconalgunosusuariosderelevanciafrenteallogrodelosobjetivos","60%",IF(L8="Entre101y500SMLMV","80%",IF(L8="Elriesgoafectalaimagendelaentidadconefectopublicitariosostenidoaniveldesectoradministrativo,niveldepartamentalomunicipal","80%","100%"))))))))</f>
        <v>20%</v>
      </c>
      <c r="O8" s="54" t="str">
        <f t="shared" ref="O8:O9" si="4">IF(OR(AND(J8="MuyBaja",M8="Leve"),AND(J8="MuyBaja",M8="Menor"),AND(J8="Baja",M8="Leve")),"Bajo",IF(OR(AND(J8="MuyBaja",M8="Moderado"),AND(J8="Baja",M8="Menor"),AND(J8="Baja",M8="Moderado"),AND(J8="Media",M8="Leve"),AND(J8="Media",M8="Menor"),AND(J8="Media",M8="Moderado"),AND(J8="Alta",M8="Leve"),AND(J8="Alta",M8="Menor")),"Moderado",IF(OR(AND(J8="MuyBaja",M8="Mayor"),AND(J8="Baja",M8="Mayor"),AND(J8="Media",M8="Mayor"),AND(J8="Alta",M8="Moderado"),AND(J8="Alta",M8="Mayor"),AND(J8="MuyAlta",M8="Leve"),AND(J8="MuyAlta",M8="Menor"),AND(J8="Muy Alta",M8="Moderado"),AND(J8="MuyAlta",M8="Mayor")),"Alto",IF(OR(AND(J8="MuyBaja",M8="Catastrófico"),AND(J8="Baja",M8="Catastrófico"),AND(J8="Media",M8="Catastrófico"),AND(J8="Alta",M8="Catastrófico"),AND(J8="Muy Alta",M8="Catastrófico")),"Extremo",""))))</f>
        <v>Bajo</v>
      </c>
      <c r="P8" s="54">
        <v>1</v>
      </c>
      <c r="Q8" s="66" t="s">
        <v>54</v>
      </c>
      <c r="R8" s="54" t="str">
        <f t="shared" ref="R8" si="5">IF(OR(S8="Preventivo",S8="Detectivo"),"Probabilidad",IF(S8="Correctivo","Impacto",""))</f>
        <v>Probabilidad</v>
      </c>
      <c r="S8" s="54" t="s">
        <v>55</v>
      </c>
      <c r="T8" s="57">
        <f>+VLOOKUP(S8,Convenciones!D$18:E$21,2,0)</f>
        <v>0.15</v>
      </c>
      <c r="U8" s="54" t="s">
        <v>56</v>
      </c>
      <c r="V8" s="57">
        <f>VLOOKUP(U8,Convenciones!$D$24:$E$25,2,0)</f>
        <v>0.25</v>
      </c>
      <c r="W8" s="56">
        <f t="shared" ref="W8" si="6">T8+V8</f>
        <v>0.4</v>
      </c>
      <c r="X8" s="54" t="s">
        <v>57</v>
      </c>
      <c r="Y8" s="54" t="s">
        <v>58</v>
      </c>
      <c r="Z8" s="54" t="s">
        <v>59</v>
      </c>
      <c r="AA8" s="57">
        <f t="shared" ref="AA8" si="7">IFERROR(IF(R8="Probabilidad",(K8-(+K8*W8)),IF(R8="Impacto",K8,"")),"")</f>
        <v>0.24</v>
      </c>
      <c r="AB8" s="54" t="str">
        <f t="shared" ref="AB8" si="8">IFERROR(IF(AA8="","",IF(AA8&lt;=20%,"MuyBaja",IF(AA8&lt;=40%,"Baja",IF(AA8&lt;=60%,"Media",IF(AA8&lt;=80%,"Alta","Muy Alta"))))),"")</f>
        <v>Baja</v>
      </c>
      <c r="AC8" s="56">
        <f t="shared" ref="AC8" si="9">+AA8</f>
        <v>0.24</v>
      </c>
      <c r="AD8" s="54" t="str">
        <f t="shared" ref="AD8" si="10">IFERROR(IF(AC8="","",IF(AC8&lt;=20%,"Leve",IF(AC8&lt;=40%,"Menor",IF(AC8&lt;=60%,"Moderado",IF(AC8&lt;=80%,"Mayor","Catastrófico"))))),"")</f>
        <v>Menor</v>
      </c>
      <c r="AE8" s="54" t="str">
        <f t="shared" ref="AE8" si="11">IFERROR(IF(R8="Impacto",(N8-(+N8*V8)),IF(R8="Probabilidad",N8,"")),"")</f>
        <v>20%</v>
      </c>
      <c r="AF8" s="54" t="str">
        <f>IFERROR(IF(OR(AND(AB8="MuyBaja",AD8="Leve"),AND(AB8="MuyBaja",AD8="Menor"),AND(AB8="Baja",AD8="Leve")),"Bajo",IF(OR(AND(AB8="Muybaja",AD8="Moderado"),AND(AB8="Baja",AD8="Menor"),AND(AB8="Baja",AD8="Moderado"),AND(AB8="Media",AD8="Leve"),AND(AB8="Media",AD8="Menor"),AND(AB8="Media",AD8="Moderado"),AND(AB8="Alta",AD8="Leve"),AND(AB8="Alta",AD8="Menor")),"Moderado",IF(OR(AND(AB8="Muy Baja",AD8="Mayor"),AND(AB8="Baja",AD8="Mayor"),AND(AB8="Media",AD8="Mayor"),AND(AB8="Alta",AD8="Moderado"),AND(AB8="Alta",AD8="Mayor"),AND(AB8="MuyAlta",AD8="Leve"),AND(AB8="MuyAlta",AD8="Menor"),AND(AB8="MuyAlta",AD8="Moderado"),AND(AB8="MuyAlta",AD8="Mayor")),"Alto",IF(OR(AND(AB8="MuyBaja",AD8="Catastrófico"),AND(AB8="Baja",AD8="Catastrófico"),AND(AB8="Media",AD8="Catastrófico"),AND(AB8="Alta",AD8="Catastrófico"),AND(AB8="MuyAlta",AD8="Catastrófico")),"Extremo","")))),"")</f>
        <v>Moderado</v>
      </c>
      <c r="AG8" s="54" t="s">
        <v>60</v>
      </c>
      <c r="AH8" s="54"/>
      <c r="AI8" s="54"/>
      <c r="AJ8" s="54"/>
      <c r="AK8" s="54"/>
      <c r="AL8" s="54"/>
      <c r="AM8" s="54"/>
    </row>
    <row r="9" spans="1:39" ht="230.25">
      <c r="A9" s="54" t="s">
        <v>45</v>
      </c>
      <c r="B9" s="54" t="s">
        <v>46</v>
      </c>
      <c r="C9" s="54" t="s">
        <v>47</v>
      </c>
      <c r="D9" s="55" t="s">
        <v>48</v>
      </c>
      <c r="E9" s="60" t="s">
        <v>49</v>
      </c>
      <c r="F9" s="60" t="s">
        <v>61</v>
      </c>
      <c r="G9" s="60" t="s">
        <v>62</v>
      </c>
      <c r="H9" s="55" t="s">
        <v>52</v>
      </c>
      <c r="I9" s="54">
        <v>2</v>
      </c>
      <c r="J9" s="56" t="str">
        <f t="shared" si="0"/>
        <v>MuyBaja</v>
      </c>
      <c r="K9" s="57" t="str">
        <f t="shared" si="1"/>
        <v>20%</v>
      </c>
      <c r="L9" s="58" t="s">
        <v>53</v>
      </c>
      <c r="M9" s="56" t="str">
        <f t="shared" si="2"/>
        <v>Leve</v>
      </c>
      <c r="N9" s="57" t="str">
        <f t="shared" si="3"/>
        <v>20%</v>
      </c>
      <c r="O9" s="54" t="str">
        <f t="shared" si="4"/>
        <v>Bajo</v>
      </c>
      <c r="P9" s="54">
        <v>1</v>
      </c>
      <c r="Q9" s="66" t="s">
        <v>63</v>
      </c>
      <c r="R9" s="54" t="str">
        <f t="shared" ref="R9" si="12">IF(OR(S9="Preventivo",S9="Detectivo"),"Probabilidad",IF(S9="Correctivo","Impacto",""))</f>
        <v>Probabilidad</v>
      </c>
      <c r="S9" s="54" t="s">
        <v>55</v>
      </c>
      <c r="T9" s="57">
        <f>+VLOOKUP(S9,Convenciones!D$18:E$21,2,0)</f>
        <v>0.15</v>
      </c>
      <c r="U9" s="54" t="s">
        <v>64</v>
      </c>
      <c r="V9" s="57">
        <f>VLOOKUP(U9,Convenciones!$D$24:$E$25,2,0)</f>
        <v>0.15</v>
      </c>
      <c r="W9" s="56">
        <f t="shared" ref="W9" si="13">T9+V9</f>
        <v>0.3</v>
      </c>
      <c r="X9" s="54" t="s">
        <v>57</v>
      </c>
      <c r="Y9" s="54" t="s">
        <v>58</v>
      </c>
      <c r="Z9" s="54" t="s">
        <v>59</v>
      </c>
      <c r="AA9" s="63">
        <f t="shared" ref="AA9" si="14">IFERROR(IF(R9="Probabilidad",(K9-(+K9*W9)),IF(R9="Impacto",K9,"")),"")</f>
        <v>0.14000000000000001</v>
      </c>
      <c r="AB9" s="61" t="str">
        <f t="shared" ref="AB9" si="15">IFERROR(IF(AA9="","",IF(AA9&lt;=20%,"MuyBaja",IF(AA9&lt;=40%,"Baja",IF(AA9&lt;=60%,"Media",IF(AA9&lt;=80%,"Alta","Muy Alta"))))),"")</f>
        <v>MuyBaja</v>
      </c>
      <c r="AC9" s="62">
        <f t="shared" ref="AC9" si="16">+AA9</f>
        <v>0.14000000000000001</v>
      </c>
      <c r="AD9" s="61" t="str">
        <f t="shared" ref="AD9" si="17">IFERROR(IF(AC9="","",IF(AC9&lt;=20%,"Leve",IF(AC9&lt;=40%,"Menor",IF(AC9&lt;=60%,"Moderado",IF(AC9&lt;=80%,"Mayor","Catastrófico"))))),"")</f>
        <v>Leve</v>
      </c>
      <c r="AE9" s="61" t="str">
        <f t="shared" ref="AE9" si="18">IFERROR(IF(R9="Impacto",(N9-(+N9*V9)),IF(R9="Probabilidad",N9,"")),"")</f>
        <v>20%</v>
      </c>
      <c r="AF9" s="54" t="str">
        <f t="shared" ref="AF9:AF10" si="19">IFERROR(IF(OR(AND(AB9="MuyBaja",AD9="Leve"),AND(AB9="MuyBaja",AD9="Menor"),AND(AB9="Baja",AD9="Leve")),"Bajo",IF(OR(AND(AB9="Muybaja",AD9="Moderado"),AND(AB9="Baja",AD9="Menor"),AND(AB9="Baja",AD9="Moderado"),AND(AB9="Media",AD9="Leve"),AND(AB9="Media",AD9="Menor"),AND(AB9="Media",AD9="Moderado"),AND(AB9="Alta",AD9="Leve"),AND(AB9="Alta",AD9="Menor")),"Moderado",IF(OR(AND(AB9="Muy Baja",AD9="Mayor"),AND(AB9="Baja",AD9="Mayor"),AND(AB9="Media",AD9="Mayor"),AND(AB9="Alta",AD9="Moderado"),AND(AB9="Alta",AD9="Mayor"),AND(AB9="MuyAlta",AD9="Leve"),AND(AB9="MuyAlta",AD9="Menor"),AND(AB9="MuyAlta",AD9="Moderado"),AND(AB9="MuyAlta",AD9="Mayor")),"Alto",IF(OR(AND(AB9="MuyBaja",AD9="Catastrófico"),AND(AB9="Baja",AD9="Catastrófico"),AND(AB9="Media",AD9="Catastrófico"),AND(AB9="Alta",AD9="Catastrófico"),AND(AB9="MuyAlta",AD9="Catastrófico")),"Extremo","")))),"")</f>
        <v>Bajo</v>
      </c>
      <c r="AG9" s="54" t="s">
        <v>60</v>
      </c>
      <c r="AH9" s="54"/>
      <c r="AI9" s="54"/>
      <c r="AJ9" s="54"/>
      <c r="AK9" s="54"/>
      <c r="AL9" s="54"/>
      <c r="AM9" s="54"/>
    </row>
    <row r="10" spans="1:39" ht="85.5">
      <c r="A10" s="54" t="s">
        <v>45</v>
      </c>
      <c r="B10" s="54" t="s">
        <v>46</v>
      </c>
      <c r="C10" s="67" t="s">
        <v>65</v>
      </c>
      <c r="D10" s="55" t="s">
        <v>66</v>
      </c>
      <c r="E10" s="60" t="s">
        <v>67</v>
      </c>
      <c r="F10" s="60" t="s">
        <v>68</v>
      </c>
      <c r="G10" s="60" t="s">
        <v>69</v>
      </c>
      <c r="H10" s="55" t="s">
        <v>52</v>
      </c>
      <c r="I10" s="54">
        <v>160</v>
      </c>
      <c r="J10" s="56" t="str">
        <f t="shared" ref="J10:J11" si="20">+IF(I10&lt;=2,"MuyBaja",IF(I10&lt;=24,"Baja",IF(I10&lt;=500,"Media",IF(I10&lt;=5000,"Alta","MuyAlta"))))</f>
        <v>Media</v>
      </c>
      <c r="K10" s="57" t="str">
        <f t="shared" ref="K10:K11" si="21">+IF(I10&lt;=2,"20%",IF(I10&lt;=24,"40%",IF(I10&lt;=500,"60%",IF(I10&lt;=5000,"80%","100%"))))</f>
        <v>60%</v>
      </c>
      <c r="L10" s="58" t="s">
        <v>70</v>
      </c>
      <c r="M10" s="56" t="str">
        <f t="shared" ref="M10:M11" si="22">IF(L10="Menora10SMLMV","Leve",IF(L10="Elriesgoafectalaimagendealgunaáreadelaorganización","Leve",IF(L10="Entre11y50SMLMV","Menor",IF(L10="Elriesgoafectalaimagendelaentidadinternamente,deconocimientogeneral,nivelinterno,dejuntadircetivayaccionistasy/odeprovedores","Menor",IF(L10="Entre51y100SMLMV","Moderado",IF(L10="Elriesgoafectalaimagendelaentidadconalgunosusuariosderelevanciafrenteallogrodelosobjetivos","Moderado",IF(L10="Entre101y500SMLMV","Mayor",IF(L10="Elriesgoafectalaimagendelaentidadconefectopublicitariosostenidoaniveldesectoradministrativo,niveldepartamentalomunicipal","Mayor","Catastrófico"))))))))</f>
        <v>Catastrófico</v>
      </c>
      <c r="N10" s="57" t="str">
        <f t="shared" ref="N10:N11" si="23">IF(L10="Menora10SMLMV","¨20%",IF(L10="Elriesgoafectalaimagendealgunaáreadelaorganización","20%",IF(L10="Entre11y50SMLMV","40%",IF(L10="Elriesgoafectalaimagendelaentidadinternamente,deconocimientogeneral,nivelinterno,dejuntadircetivayaccionistasy/odeprovedores","40%",IF(L10="Entre51y100SMLMV","60%",IF(L10="Elriesgoafectalaimagendelaentidadconalgunosusuariosderelevanciafrenteallogrodelosobjetivos","60%",IF(L10="Entre101y500SMLMV","80%",IF(L10="Elriesgoafectalaimagendelaentidadconefectopublicitariosostenidoaniveldesectoradministrativo,niveldepartamentalomunicipal","80%","100%"))))))))</f>
        <v>100%</v>
      </c>
      <c r="O10" s="54" t="str">
        <f t="shared" ref="O10:O11" si="24">IF(OR(AND(J10="MuyBaja",M10="Leve"),AND(J10="MuyBaja",M10="Menor"),AND(J10="Baja",M10="Leve")),"Bajo",IF(OR(AND(J10="MuyBaja",M10="Moderado"),AND(J10="Baja",M10="Menor"),AND(J10="Baja",M10="Moderado"),AND(J10="Media",M10="Leve"),AND(J10="Media",M10="Menor"),AND(J10="Media",M10="Moderado"),AND(J10="Alta",M10="Leve"),AND(J10="Alta",M10="Menor")),"Moderado",IF(OR(AND(J10="MuyBaja",M10="Mayor"),AND(J10="Baja",M10="Mayor"),AND(J10="Media",M10="Mayor"),AND(J10="Alta",M10="Moderado"),AND(J10="Alta",M10="Mayor"),AND(J10="MuyAlta",M10="Leve"),AND(J10="MuyAlta",M10="Menor"),AND(J10="Muy Alta",M10="Moderado"),AND(J10="MuyAlta",M10="Mayor")),"Alto",IF(OR(AND(J10="MuyBaja",M10="Catastrófico"),AND(J10="Baja",M10="Catastrófico"),AND(J10="Media",M10="Catastrófico"),AND(J10="Alta",M10="Catastrófico"),AND(J10="Muy Alta",M10="Catastrófico")),"Extremo",""))))</f>
        <v>Extremo</v>
      </c>
      <c r="P10" s="54">
        <v>1</v>
      </c>
      <c r="Q10" s="66" t="s">
        <v>71</v>
      </c>
      <c r="R10" s="54" t="str">
        <f t="shared" ref="R10" si="25">IF(OR(S10="Preventivo",S10="Detectivo"),"Probabilidad",IF(S10="Correctivo","Impacto",""))</f>
        <v>Probabilidad</v>
      </c>
      <c r="S10" s="54" t="s">
        <v>55</v>
      </c>
      <c r="T10" s="57">
        <f>+VLOOKUP(S10,Convenciones!D$18:E$21,2,0)</f>
        <v>0.15</v>
      </c>
      <c r="U10" s="54" t="s">
        <v>64</v>
      </c>
      <c r="V10" s="57">
        <f>VLOOKUP(U10,Convenciones!$D$24:$E$25,2,0)</f>
        <v>0.15</v>
      </c>
      <c r="W10" s="56">
        <f t="shared" ref="W10" si="26">T10+V10</f>
        <v>0.3</v>
      </c>
      <c r="X10" s="54" t="s">
        <v>57</v>
      </c>
      <c r="Y10" s="54" t="s">
        <v>72</v>
      </c>
      <c r="Z10" s="54" t="s">
        <v>59</v>
      </c>
      <c r="AA10" s="63">
        <f t="shared" ref="AA10" si="27">IFERROR(IF(R10="Probabilidad",(K10-(+K10*W10)),IF(R10="Impacto",K10,"")),"")</f>
        <v>0.42</v>
      </c>
      <c r="AB10" s="61" t="str">
        <f t="shared" ref="AB10" si="28">IFERROR(IF(AA10="","",IF(AA10&lt;=20%,"MuyBaja",IF(AA10&lt;=40%,"Baja",IF(AA10&lt;=60%,"Media",IF(AA10&lt;=80%,"Alta","Muy Alta"))))),"")</f>
        <v>Media</v>
      </c>
      <c r="AC10" s="62">
        <f t="shared" ref="AC10" si="29">+AA10</f>
        <v>0.42</v>
      </c>
      <c r="AD10" s="61" t="str">
        <f t="shared" ref="AD10" si="30">IFERROR(IF(AC10="","",IF(AC10&lt;=20%,"Leve",IF(AC10&lt;=40%,"Menor",IF(AC10&lt;=60%,"Moderado",IF(AC10&lt;=80%,"Mayor","Catastrófico"))))),"")</f>
        <v>Moderado</v>
      </c>
      <c r="AE10" s="61" t="str">
        <f t="shared" ref="AE10" si="31">IFERROR(IF(R10="Impacto",(N10-(+N10*V10)),IF(R10="Probabilidad",N10,"")),"")</f>
        <v>100%</v>
      </c>
      <c r="AF10" s="54" t="str">
        <f t="shared" si="19"/>
        <v>Moderado</v>
      </c>
      <c r="AG10" s="54" t="s">
        <v>60</v>
      </c>
      <c r="AH10" s="64"/>
      <c r="AI10" s="64"/>
      <c r="AJ10" s="64"/>
      <c r="AK10" s="64"/>
      <c r="AL10" s="64"/>
      <c r="AM10" s="64"/>
    </row>
    <row r="11" spans="1:39" ht="85.5">
      <c r="A11" s="55" t="s">
        <v>45</v>
      </c>
      <c r="B11" s="55" t="s">
        <v>46</v>
      </c>
      <c r="C11" s="55" t="s">
        <v>73</v>
      </c>
      <c r="D11" s="55" t="s">
        <v>66</v>
      </c>
      <c r="E11" s="60" t="s">
        <v>74</v>
      </c>
      <c r="F11" s="60" t="s">
        <v>75</v>
      </c>
      <c r="G11" s="60" t="s">
        <v>76</v>
      </c>
      <c r="H11" s="55" t="s">
        <v>52</v>
      </c>
      <c r="I11" s="54">
        <v>20</v>
      </c>
      <c r="J11" s="56" t="str">
        <f t="shared" si="20"/>
        <v>Baja</v>
      </c>
      <c r="K11" s="57" t="str">
        <f t="shared" si="21"/>
        <v>40%</v>
      </c>
      <c r="L11" s="58" t="s">
        <v>70</v>
      </c>
      <c r="M11" s="56" t="str">
        <f t="shared" si="22"/>
        <v>Catastrófico</v>
      </c>
      <c r="N11" s="57" t="str">
        <f t="shared" si="23"/>
        <v>100%</v>
      </c>
      <c r="O11" s="54" t="str">
        <f t="shared" si="24"/>
        <v>Extremo</v>
      </c>
      <c r="P11" s="67">
        <v>1</v>
      </c>
      <c r="Q11" s="66" t="s">
        <v>77</v>
      </c>
      <c r="R11" s="54" t="str">
        <f t="shared" ref="R11" si="32">IF(OR(S11="Preventivo",S11="Detectivo"),"Probabilidad",IF(S11="Correctivo","Impacto",""))</f>
        <v>Probabilidad</v>
      </c>
      <c r="S11" s="54" t="s">
        <v>78</v>
      </c>
      <c r="T11" s="57">
        <f>+VLOOKUP(S11,Convenciones!D$18:E$21,2,0)</f>
        <v>0.25</v>
      </c>
      <c r="U11" s="54" t="s">
        <v>64</v>
      </c>
      <c r="V11" s="57">
        <f>VLOOKUP(U11,Convenciones!$D$24:$E$25,2,0)</f>
        <v>0.15</v>
      </c>
      <c r="W11" s="56">
        <f t="shared" ref="W11" si="33">T11+V11</f>
        <v>0.4</v>
      </c>
      <c r="X11" s="54" t="s">
        <v>57</v>
      </c>
      <c r="Y11" s="54" t="s">
        <v>72</v>
      </c>
      <c r="Z11" s="54" t="s">
        <v>59</v>
      </c>
      <c r="AA11" s="63">
        <f t="shared" ref="AA11" si="34">IFERROR(IF(R11="Probabilidad",(K11-(+K11*W11)),IF(R11="Impacto",K11,"")),"")</f>
        <v>0.24</v>
      </c>
      <c r="AB11" s="61" t="str">
        <f t="shared" ref="AB11" si="35">IFERROR(IF(AA11="","",IF(AA11&lt;=20%,"MuyBaja",IF(AA11&lt;=40%,"Baja",IF(AA11&lt;=60%,"Media",IF(AA11&lt;=80%,"Alta","Muy Alta"))))),"")</f>
        <v>Baja</v>
      </c>
      <c r="AC11" s="62">
        <f t="shared" ref="AC11" si="36">+AA11</f>
        <v>0.24</v>
      </c>
      <c r="AD11" s="61" t="str">
        <f t="shared" ref="AD11" si="37">IFERROR(IF(AC11="","",IF(AC11&lt;=20%,"Leve",IF(AC11&lt;=40%,"Menor",IF(AC11&lt;=60%,"Moderado",IF(AC11&lt;=80%,"Mayor","Catastrófico"))))),"")</f>
        <v>Menor</v>
      </c>
      <c r="AE11" s="61" t="str">
        <f t="shared" ref="AE11" si="38">IFERROR(IF(R11="Impacto",(N11-(+N11*V11)),IF(R11="Probabilidad",N11,"")),"")</f>
        <v>100%</v>
      </c>
      <c r="AF11" s="54" t="str">
        <f t="shared" ref="AF11" si="39">IFERROR(IF(OR(AND(AB11="MuyBaja",AD11="Leve"),AND(AB11="MuyBaja",AD11="Menor"),AND(AB11="Baja",AD11="Leve")),"Bajo",IF(OR(AND(AB11="Muybaja",AD11="Moderado"),AND(AB11="Baja",AD11="Menor"),AND(AB11="Baja",AD11="Moderado"),AND(AB11="Media",AD11="Leve"),AND(AB11="Media",AD11="Menor"),AND(AB11="Media",AD11="Moderado"),AND(AB11="Alta",AD11="Leve"),AND(AB11="Alta",AD11="Menor")),"Moderado",IF(OR(AND(AB11="Muy Baja",AD11="Mayor"),AND(AB11="Baja",AD11="Mayor"),AND(AB11="Media",AD11="Mayor"),AND(AB11="Alta",AD11="Moderado"),AND(AB11="Alta",AD11="Mayor"),AND(AB11="MuyAlta",AD11="Leve"),AND(AB11="MuyAlta",AD11="Menor"),AND(AB11="MuyAlta",AD11="Moderado"),AND(AB11="MuyAlta",AD11="Mayor")),"Alto",IF(OR(AND(AB11="MuyBaja",AD11="Catastrófico"),AND(AB11="Baja",AD11="Catastrófico"),AND(AB11="Media",AD11="Catastrófico"),AND(AB11="Alta",AD11="Catastrófico"),AND(AB11="MuyAlta",AD11="Catastrófico")),"Extremo","")))),"")</f>
        <v>Moderado</v>
      </c>
      <c r="AG11" s="54" t="s">
        <v>79</v>
      </c>
      <c r="AH11" s="64"/>
      <c r="AI11" s="64"/>
      <c r="AJ11" s="64"/>
      <c r="AK11" s="64"/>
      <c r="AL11" s="64"/>
      <c r="AM11" s="64"/>
    </row>
    <row r="12" spans="1:39" ht="71.25">
      <c r="A12" s="55" t="s">
        <v>45</v>
      </c>
      <c r="B12" s="55" t="s">
        <v>46</v>
      </c>
      <c r="C12" s="55" t="s">
        <v>73</v>
      </c>
      <c r="D12" s="55" t="s">
        <v>66</v>
      </c>
      <c r="E12" s="60" t="s">
        <v>80</v>
      </c>
      <c r="F12" s="60" t="s">
        <v>81</v>
      </c>
      <c r="G12" s="60" t="s">
        <v>82</v>
      </c>
      <c r="H12" s="55" t="s">
        <v>52</v>
      </c>
      <c r="I12" s="54">
        <v>8</v>
      </c>
      <c r="J12" s="56" t="str">
        <f t="shared" ref="J12" si="40">+IF(I12&lt;=2,"MuyBaja",IF(I12&lt;=24,"Baja",IF(I12&lt;=500,"Media",IF(I12&lt;=5000,"Alta","MuyAlta"))))</f>
        <v>Baja</v>
      </c>
      <c r="K12" s="57" t="str">
        <f t="shared" ref="K12" si="41">+IF(I12&lt;=2,"20%",IF(I12&lt;=24,"40%",IF(I12&lt;=500,"60%",IF(I12&lt;=5000,"80%","100%"))))</f>
        <v>40%</v>
      </c>
      <c r="L12" s="58" t="s">
        <v>83</v>
      </c>
      <c r="M12" s="56" t="str">
        <f t="shared" ref="M12" si="42">IF(L12="Menora10SMLMV","Leve",IF(L12="Elriesgoafectalaimagendealgunaáreadelaorganización","Leve",IF(L12="Entre11y50SMLMV","Menor",IF(L12="Elriesgoafectalaimagendelaentidadinternamente,deconocimientogeneral,nivelinterno,dejuntadircetivayaccionistasy/odeprovedores","Menor",IF(L12="Entre51y100SMLMV","Moderado",IF(L12="Elriesgoafectalaimagendelaentidadconalgunosusuariosderelevanciafrenteallogrodelosobjetivos","Moderado",IF(L12="Entre101y500SMLMV","Mayor",IF(L12="Elriesgoafectalaimagendelaentidadconefectopublicitariosostenidoaniveldesectoradministrativo,niveldepartamentalomunicipal","Mayor","Catastrófico"))))))))</f>
        <v>Mayor</v>
      </c>
      <c r="N12" s="57" t="str">
        <f t="shared" ref="N12" si="43">IF(L12="Menora10SMLMV","¨20%",IF(L12="Elriesgoafectalaimagendealgunaáreadelaorganización","20%",IF(L12="Entre11y50SMLMV","40%",IF(L12="Elriesgoafectalaimagendelaentidadinternamente,deconocimientogeneral,nivelinterno,dejuntadircetivayaccionistasy/odeprovedores","40%",IF(L12="Entre51y100SMLMV","60%",IF(L12="Elriesgoafectalaimagendelaentidadconalgunosusuariosderelevanciafrenteallogrodelosobjetivos","60%",IF(L12="Entre101y500SMLMV","80%",IF(L12="Elriesgoafectalaimagendelaentidadconefectopublicitariosostenidoaniveldesectoradministrativo,niveldepartamentalomunicipal","80%","100%"))))))))</f>
        <v>80%</v>
      </c>
      <c r="O12" s="54" t="str">
        <f t="shared" ref="O12" si="44">IF(OR(AND(J12="MuyBaja",M12="Leve"),AND(J12="MuyBaja",M12="Menor"),AND(J12="Baja",M12="Leve")),"Bajo",IF(OR(AND(J12="MuyBaja",M12="Moderado"),AND(J12="Baja",M12="Menor"),AND(J12="Baja",M12="Moderado"),AND(J12="Media",M12="Leve"),AND(J12="Media",M12="Menor"),AND(J12="Media",M12="Moderado"),AND(J12="Alta",M12="Leve"),AND(J12="Alta",M12="Menor")),"Moderado",IF(OR(AND(J12="MuyBaja",M12="Mayor"),AND(J12="Baja",M12="Mayor"),AND(J12="Media",M12="Mayor"),AND(J12="Alta",M12="Moderado"),AND(J12="Alta",M12="Mayor"),AND(J12="MuyAlta",M12="Leve"),AND(J12="MuyAlta",M12="Menor"),AND(J12="Muy Alta",M12="Moderado"),AND(J12="MuyAlta",M12="Mayor")),"Alto",IF(OR(AND(J12="MuyBaja",M12="Catastrófico"),AND(J12="Baja",M12="Catastrófico"),AND(J12="Media",M12="Catastrófico"),AND(J12="Alta",M12="Catastrófico"),AND(J12="Muy Alta",M12="Catastrófico")),"Extremo",""))))</f>
        <v>Alto</v>
      </c>
      <c r="P12" s="67">
        <v>1</v>
      </c>
      <c r="Q12" s="66" t="s">
        <v>84</v>
      </c>
      <c r="R12" s="54" t="str">
        <f t="shared" ref="R12" si="45">IF(OR(S12="Preventivo",S12="Detectivo"),"Probabilidad",IF(S12="Correctivo","Impacto",""))</f>
        <v>Probabilidad</v>
      </c>
      <c r="S12" s="54" t="s">
        <v>78</v>
      </c>
      <c r="T12" s="57">
        <f>+VLOOKUP(S12,Convenciones!D$18:E$21,2,0)</f>
        <v>0.25</v>
      </c>
      <c r="U12" s="54" t="s">
        <v>64</v>
      </c>
      <c r="V12" s="57">
        <f>VLOOKUP(U12,Convenciones!$D$24:$E$25,2,0)</f>
        <v>0.15</v>
      </c>
      <c r="W12" s="56">
        <f t="shared" ref="W12" si="46">T12+V12</f>
        <v>0.4</v>
      </c>
      <c r="X12" s="54" t="s">
        <v>57</v>
      </c>
      <c r="Y12" s="54" t="s">
        <v>72</v>
      </c>
      <c r="Z12" s="54" t="s">
        <v>59</v>
      </c>
      <c r="AA12" s="63">
        <f t="shared" ref="AA12" si="47">IFERROR(IF(R12="Probabilidad",(K12-(+K12*W12)),IF(R12="Impacto",K12,"")),"")</f>
        <v>0.24</v>
      </c>
      <c r="AB12" s="61" t="str">
        <f t="shared" ref="AB12" si="48">IFERROR(IF(AA12="","",IF(AA12&lt;=20%,"MuyBaja",IF(AA12&lt;=40%,"Baja",IF(AA12&lt;=60%,"Media",IF(AA12&lt;=80%,"Alta","Muy Alta"))))),"")</f>
        <v>Baja</v>
      </c>
      <c r="AC12" s="62">
        <f t="shared" ref="AC12" si="49">+AA12</f>
        <v>0.24</v>
      </c>
      <c r="AD12" s="61" t="str">
        <f t="shared" ref="AD12" si="50">IFERROR(IF(AC12="","",IF(AC12&lt;=20%,"Leve",IF(AC12&lt;=40%,"Menor",IF(AC12&lt;=60%,"Moderado",IF(AC12&lt;=80%,"Mayor","Catastrófico"))))),"")</f>
        <v>Menor</v>
      </c>
      <c r="AE12" s="61" t="str">
        <f t="shared" ref="AE12" si="51">IFERROR(IF(R12="Impacto",(N12-(+N12*V12)),IF(R12="Probabilidad",N12,"")),"")</f>
        <v>80%</v>
      </c>
      <c r="AF12" s="54" t="str">
        <f t="shared" ref="AF12" si="52">IFERROR(IF(OR(AND(AB12="MuyBaja",AD12="Leve"),AND(AB12="MuyBaja",AD12="Menor"),AND(AB12="Baja",AD12="Leve")),"Bajo",IF(OR(AND(AB12="Muybaja",AD12="Moderado"),AND(AB12="Baja",AD12="Menor"),AND(AB12="Baja",AD12="Moderado"),AND(AB12="Media",AD12="Leve"),AND(AB12="Media",AD12="Menor"),AND(AB12="Media",AD12="Moderado"),AND(AB12="Alta",AD12="Leve"),AND(AB12="Alta",AD12="Menor")),"Moderado",IF(OR(AND(AB12="Muy Baja",AD12="Mayor"),AND(AB12="Baja",AD12="Mayor"),AND(AB12="Media",AD12="Mayor"),AND(AB12="Alta",AD12="Moderado"),AND(AB12="Alta",AD12="Mayor"),AND(AB12="MuyAlta",AD12="Leve"),AND(AB12="MuyAlta",AD12="Menor"),AND(AB12="MuyAlta",AD12="Moderado"),AND(AB12="MuyAlta",AD12="Mayor")),"Alto",IF(OR(AND(AB12="MuyBaja",AD12="Catastrófico"),AND(AB12="Baja",AD12="Catastrófico"),AND(AB12="Media",AD12="Catastrófico"),AND(AB12="Alta",AD12="Catastrófico"),AND(AB12="MuyAlta",AD12="Catastrófico")),"Extremo","")))),"")</f>
        <v>Moderado</v>
      </c>
      <c r="AG12" s="54" t="s">
        <v>79</v>
      </c>
      <c r="AH12" s="64"/>
      <c r="AI12" s="64"/>
      <c r="AJ12" s="64"/>
      <c r="AK12" s="64"/>
      <c r="AL12" s="64"/>
      <c r="AM12" s="64"/>
    </row>
    <row r="13" spans="1:39" ht="99.75">
      <c r="A13" s="55" t="s">
        <v>45</v>
      </c>
      <c r="B13" s="55" t="s">
        <v>46</v>
      </c>
      <c r="C13" s="55" t="s">
        <v>65</v>
      </c>
      <c r="D13" s="55" t="s">
        <v>48</v>
      </c>
      <c r="E13" s="60" t="s">
        <v>85</v>
      </c>
      <c r="F13" s="60" t="s">
        <v>86</v>
      </c>
      <c r="G13" s="60" t="s">
        <v>87</v>
      </c>
      <c r="H13" s="55" t="s">
        <v>52</v>
      </c>
      <c r="I13" s="54">
        <v>2500</v>
      </c>
      <c r="J13" s="56" t="str">
        <f t="shared" ref="J13" si="53">+IF(I13&lt;=2,"MuyBaja",IF(I13&lt;=24,"Baja",IF(I13&lt;=500,"Media",IF(I13&lt;=5000,"Alta","MuyAlta"))))</f>
        <v>Alta</v>
      </c>
      <c r="K13" s="57" t="str">
        <f t="shared" ref="K13" si="54">+IF(I13&lt;=2,"20%",IF(I13&lt;=24,"40%",IF(I13&lt;=500,"60%",IF(I13&lt;=5000,"80%","100%"))))</f>
        <v>80%</v>
      </c>
      <c r="L13" s="58" t="s">
        <v>88</v>
      </c>
      <c r="M13" s="56" t="str">
        <f t="shared" ref="M13" si="55">IF(L13="Menora10SMLMV","Leve",IF(L13="Elriesgoafectalaimagendealgunaáreadelaorganización","Leve",IF(L13="Entre11y50SMLMV","Menor",IF(L13="Elriesgoafectalaimagendelaentidadinternamente,deconocimientogeneral,nivelinterno,dejuntadircetivayaccionistasy/odeprovedores","Menor",IF(L13="Entre51y100SMLMV","Moderado",IF(L13="Elriesgoafectalaimagendelaentidadconalgunosusuariosderelevanciafrenteallogrodelosobjetivos","Moderado",IF(L13="Entre101y500SMLMV","Mayor",IF(L13="Elriesgoafectalaimagendelaentidadconefectopublicitariosostenidoaniveldesectoradministrativo,niveldepartamentalomunicipal","Mayor","Catastrófico"))))))))</f>
        <v>Moderado</v>
      </c>
      <c r="N13" s="57" t="str">
        <f t="shared" ref="N13" si="56">IF(L13="Menora10SMLMV","¨20%",IF(L13="Elriesgoafectalaimagendealgunaáreadelaorganización","20%",IF(L13="Entre11y50SMLMV","40%",IF(L13="Elriesgoafectalaimagendelaentidadinternamente,deconocimientogeneral,nivelinterno,dejuntadircetivayaccionistasy/odeprovedores","40%",IF(L13="Entre51y100SMLMV","60%",IF(L13="Elriesgoafectalaimagendelaentidadconalgunosusuariosderelevanciafrenteallogrodelosobjetivos","60%",IF(L13="Entre101y500SMLMV","80%",IF(L13="Elriesgoafectalaimagendelaentidadconefectopublicitariosostenidoaniveldesectoradministrativo,niveldepartamentalomunicipal","80%","100%"))))))))</f>
        <v>60%</v>
      </c>
      <c r="O13" s="54" t="str">
        <f t="shared" ref="O13" si="57">IF(OR(AND(J13="MuyBaja",M13="Leve"),AND(J13="MuyBaja",M13="Menor"),AND(J13="Baja",M13="Leve")),"Bajo",IF(OR(AND(J13="MuyBaja",M13="Moderado"),AND(J13="Baja",M13="Menor"),AND(J13="Baja",M13="Moderado"),AND(J13="Media",M13="Leve"),AND(J13="Media",M13="Menor"),AND(J13="Media",M13="Moderado"),AND(J13="Alta",M13="Leve"),AND(J13="Alta",M13="Menor")),"Moderado",IF(OR(AND(J13="MuyBaja",M13="Mayor"),AND(J13="Baja",M13="Mayor"),AND(J13="Media",M13="Mayor"),AND(J13="Alta",M13="Moderado"),AND(J13="Alta",M13="Mayor"),AND(J13="MuyAlta",M13="Leve"),AND(J13="MuyAlta",M13="Menor"),AND(J13="Muy Alta",M13="Moderado"),AND(J13="MuyAlta",M13="Mayor")),"Alto",IF(OR(AND(J13="MuyBaja",M13="Catastrófico"),AND(J13="Baja",M13="Catastrófico"),AND(J13="Media",M13="Catastrófico"),AND(J13="Alta",M13="Catastrófico"),AND(J13="Muy Alta",M13="Catastrófico")),"Extremo",""))))</f>
        <v>Alto</v>
      </c>
      <c r="P13" s="67">
        <v>1</v>
      </c>
      <c r="Q13" s="66" t="s">
        <v>89</v>
      </c>
      <c r="R13" s="54" t="str">
        <f t="shared" ref="R13" si="58">IF(OR(S13="Preventivo",S13="Detectivo"),"Probabilidad",IF(S13="Correctivo","Impacto",""))</f>
        <v>Probabilidad</v>
      </c>
      <c r="S13" s="54" t="s">
        <v>78</v>
      </c>
      <c r="T13" s="57">
        <f>+VLOOKUP(S13,Convenciones!D$18:E$21,2,0)</f>
        <v>0.25</v>
      </c>
      <c r="U13" s="54" t="s">
        <v>64</v>
      </c>
      <c r="V13" s="57">
        <f>VLOOKUP(U13,Convenciones!$D$24:$E$25,2,0)</f>
        <v>0.15</v>
      </c>
      <c r="W13" s="56">
        <f t="shared" ref="W13" si="59">T13+V13</f>
        <v>0.4</v>
      </c>
      <c r="X13" s="54" t="s">
        <v>57</v>
      </c>
      <c r="Y13" s="54" t="s">
        <v>72</v>
      </c>
      <c r="Z13" s="54" t="s">
        <v>59</v>
      </c>
      <c r="AA13" s="63">
        <f t="shared" ref="AA13" si="60">IFERROR(IF(R13="Probabilidad",(K13-(+K13*W13)),IF(R13="Impacto",K13,"")),"")</f>
        <v>0.48</v>
      </c>
      <c r="AB13" s="61" t="str">
        <f t="shared" ref="AB13" si="61">IFERROR(IF(AA13="","",IF(AA13&lt;=20%,"MuyBaja",IF(AA13&lt;=40%,"Baja",IF(AA13&lt;=60%,"Media",IF(AA13&lt;=80%,"Alta","Muy Alta"))))),"")</f>
        <v>Media</v>
      </c>
      <c r="AC13" s="62">
        <f t="shared" ref="AC13" si="62">+AA13</f>
        <v>0.48</v>
      </c>
      <c r="AD13" s="61" t="str">
        <f t="shared" ref="AD13" si="63">IFERROR(IF(AC13="","",IF(AC13&lt;=20%,"Leve",IF(AC13&lt;=40%,"Menor",IF(AC13&lt;=60%,"Moderado",IF(AC13&lt;=80%,"Mayor","Catastrófico"))))),"")</f>
        <v>Moderado</v>
      </c>
      <c r="AE13" s="61" t="str">
        <f t="shared" ref="AE13" si="64">IFERROR(IF(R13="Impacto",(N13-(+N13*V13)),IF(R13="Probabilidad",N13,"")),"")</f>
        <v>60%</v>
      </c>
      <c r="AF13" s="54" t="str">
        <f t="shared" ref="AF13" si="65">IFERROR(IF(OR(AND(AB13="MuyBaja",AD13="Leve"),AND(AB13="MuyBaja",AD13="Menor"),AND(AB13="Baja",AD13="Leve")),"Bajo",IF(OR(AND(AB13="Muybaja",AD13="Moderado"),AND(AB13="Baja",AD13="Menor"),AND(AB13="Baja",AD13="Moderado"),AND(AB13="Media",AD13="Leve"),AND(AB13="Media",AD13="Menor"),AND(AB13="Media",AD13="Moderado"),AND(AB13="Alta",AD13="Leve"),AND(AB13="Alta",AD13="Menor")),"Moderado",IF(OR(AND(AB13="Muy Baja",AD13="Mayor"),AND(AB13="Baja",AD13="Mayor"),AND(AB13="Media",AD13="Mayor"),AND(AB13="Alta",AD13="Moderado"),AND(AB13="Alta",AD13="Mayor"),AND(AB13="MuyAlta",AD13="Leve"),AND(AB13="MuyAlta",AD13="Menor"),AND(AB13="MuyAlta",AD13="Moderado"),AND(AB13="MuyAlta",AD13="Mayor")),"Alto",IF(OR(AND(AB13="MuyBaja",AD13="Catastrófico"),AND(AB13="Baja",AD13="Catastrófico"),AND(AB13="Media",AD13="Catastrófico"),AND(AB13="Alta",AD13="Catastrófico"),AND(AB13="MuyAlta",AD13="Catastrófico")),"Extremo","")))),"")</f>
        <v>Moderado</v>
      </c>
      <c r="AG13" s="54" t="s">
        <v>60</v>
      </c>
      <c r="AH13" s="64"/>
      <c r="AI13" s="64"/>
      <c r="AJ13" s="64"/>
      <c r="AK13" s="64"/>
      <c r="AL13" s="64"/>
      <c r="AM13" s="64"/>
    </row>
  </sheetData>
  <mergeCells count="39">
    <mergeCell ref="D1:AJ3"/>
    <mergeCell ref="AK1:AM3"/>
    <mergeCell ref="A4:C4"/>
    <mergeCell ref="AK4:AM4"/>
    <mergeCell ref="D4:AJ4"/>
    <mergeCell ref="AA5:AG5"/>
    <mergeCell ref="AA6:AA7"/>
    <mergeCell ref="AB6:AB7"/>
    <mergeCell ref="AC6:AC7"/>
    <mergeCell ref="AD6:AD7"/>
    <mergeCell ref="AF6:AF7"/>
    <mergeCell ref="AG6:AG7"/>
    <mergeCell ref="A6:A7"/>
    <mergeCell ref="D6:D7"/>
    <mergeCell ref="P5:Z5"/>
    <mergeCell ref="P6:P7"/>
    <mergeCell ref="Q6:Q7"/>
    <mergeCell ref="S6:Z6"/>
    <mergeCell ref="I6:I7"/>
    <mergeCell ref="J6:J7"/>
    <mergeCell ref="L6:L7"/>
    <mergeCell ref="K6:K7"/>
    <mergeCell ref="M6:M7"/>
    <mergeCell ref="AL6:AL7"/>
    <mergeCell ref="AM6:AM7"/>
    <mergeCell ref="AH5:AM5"/>
    <mergeCell ref="A1:C3"/>
    <mergeCell ref="AI6:AI7"/>
    <mergeCell ref="AJ6:AJ7"/>
    <mergeCell ref="R6:R7"/>
    <mergeCell ref="AH6:AH7"/>
    <mergeCell ref="AK6:AK7"/>
    <mergeCell ref="A5:O5"/>
    <mergeCell ref="E6:E7"/>
    <mergeCell ref="F6:F7"/>
    <mergeCell ref="G6:G7"/>
    <mergeCell ref="H6:H7"/>
    <mergeCell ref="O6:O7"/>
    <mergeCell ref="N6:N7"/>
  </mergeCells>
  <conditionalFormatting sqref="J8:J13">
    <cfRule type="cellIs" dxfId="58" priority="12" operator="equal">
      <formula>"MuyAlta"</formula>
    </cfRule>
    <cfRule type="cellIs" dxfId="57" priority="13" operator="equal">
      <formula>"Alta"</formula>
    </cfRule>
    <cfRule type="cellIs" dxfId="56" priority="14" operator="equal">
      <formula>"Media"</formula>
    </cfRule>
    <cfRule type="cellIs" dxfId="55" priority="15" operator="equal">
      <formula>"Baja"</formula>
    </cfRule>
    <cfRule type="cellIs" dxfId="54" priority="16" operator="equal">
      <formula>"MuyBaja"</formula>
    </cfRule>
  </conditionalFormatting>
  <conditionalFormatting sqref="K6:N6 M14:M1048576">
    <cfRule type="containsText" dxfId="53" priority="33" operator="containsText" text="leve">
      <formula>NOT(ISERROR(SEARCH("leve",K6)))</formula>
    </cfRule>
    <cfRule type="containsText" dxfId="52" priority="34" operator="containsText" text="menor ">
      <formula>NOT(ISERROR(SEARCH("menor ",K6)))</formula>
    </cfRule>
    <cfRule type="containsText" dxfId="51" priority="35" operator="containsText" text="moderado">
      <formula>NOT(ISERROR(SEARCH("moderado",K6)))</formula>
    </cfRule>
    <cfRule type="containsText" dxfId="50" priority="31" operator="containsText" text="catastrofico">
      <formula>NOT(ISERROR(SEARCH("catastrofico",K6)))</formula>
    </cfRule>
    <cfRule type="containsText" dxfId="49" priority="32" operator="containsText" text="mayor">
      <formula>NOT(ISERROR(SEARCH("mayor",K6)))</formula>
    </cfRule>
  </conditionalFormatting>
  <conditionalFormatting sqref="M8:M13">
    <cfRule type="containsText" dxfId="48" priority="46" operator="containsText" text="Catastrófico (100%)">
      <formula>NOT(ISERROR(SEARCH("Catastrófico (100%)",M8)))</formula>
    </cfRule>
    <cfRule type="cellIs" dxfId="47" priority="5" operator="equal">
      <formula>"Catastrófico"</formula>
    </cfRule>
    <cfRule type="cellIs" dxfId="46" priority="6" operator="equal">
      <formula>"Mayor"</formula>
    </cfRule>
    <cfRule type="cellIs" dxfId="45" priority="7" operator="equal">
      <formula>"Moderado"</formula>
    </cfRule>
    <cfRule type="cellIs" dxfId="44" priority="8" operator="equal">
      <formula>"Menor"</formula>
    </cfRule>
    <cfRule type="cellIs" dxfId="43" priority="9" operator="equal">
      <formula>"Leve"</formula>
    </cfRule>
    <cfRule type="containsText" dxfId="42" priority="47" operator="containsText" text="Mayor (80%)">
      <formula>NOT(ISERROR(SEARCH("Mayor (80%)",M8)))</formula>
    </cfRule>
    <cfRule type="containsText" dxfId="41" priority="48" operator="containsText" text="Moderado (60%)">
      <formula>NOT(ISERROR(SEARCH("Moderado (60%)",M8)))</formula>
    </cfRule>
    <cfRule type="containsText" dxfId="40" priority="49" operator="containsText" text="Menor (40%)">
      <formula>NOT(ISERROR(SEARCH("Menor (40%)",M8)))</formula>
    </cfRule>
    <cfRule type="containsText" dxfId="39" priority="50" operator="containsText" text="Leve (20%)">
      <formula>NOT(ISERROR(SEARCH("Leve (20%)",M8)))</formula>
    </cfRule>
    <cfRule type="beginsWith" dxfId="38" priority="51" operator="beginsWith" text="media">
      <formula>LEFT(M8,LEN("media"))="media"</formula>
    </cfRule>
    <cfRule type="containsText" dxfId="37" priority="52" operator="containsText" text="muy alta">
      <formula>NOT(ISERROR(SEARCH("muy alta",M8)))</formula>
    </cfRule>
    <cfRule type="containsText" dxfId="36" priority="53" operator="containsText" text="alta">
      <formula>NOT(ISERROR(SEARCH("alta",M8)))</formula>
    </cfRule>
    <cfRule type="beginsWith" dxfId="35" priority="54" operator="beginsWith" text="baja">
      <formula>LEFT(M8,LEN("baja"))="baja"</formula>
    </cfRule>
    <cfRule type="containsText" dxfId="34" priority="55" operator="containsText" text="muy baja">
      <formula>NOT(ISERROR(SEARCH("muy baja",M8)))</formula>
    </cfRule>
  </conditionalFormatting>
  <conditionalFormatting sqref="O8:O13">
    <cfRule type="cellIs" dxfId="33" priority="3" operator="equal">
      <formula>"MODERADO"</formula>
    </cfRule>
    <cfRule type="cellIs" dxfId="32" priority="4" operator="equal">
      <formula>"Bajo"</formula>
    </cfRule>
    <cfRule type="cellIs" dxfId="31" priority="1" operator="equal">
      <formula>"Extremo"</formula>
    </cfRule>
    <cfRule type="cellIs" dxfId="30" priority="2" operator="equal">
      <formula>"Alto"</formula>
    </cfRule>
  </conditionalFormatting>
  <conditionalFormatting sqref="O8:O1048576">
    <cfRule type="beginsWith" dxfId="29" priority="72" operator="beginsWith" text="media">
      <formula>LEFT(O8,LEN("media"))="media"</formula>
    </cfRule>
    <cfRule type="containsText" dxfId="28" priority="83" operator="containsText" text="muy alta">
      <formula>NOT(ISERROR(SEARCH("muy alta",O8)))</formula>
    </cfRule>
    <cfRule type="containsText" dxfId="27" priority="84" operator="containsText" text="alta">
      <formula>NOT(ISERROR(SEARCH("alta",O8)))</formula>
    </cfRule>
    <cfRule type="beginsWith" dxfId="26" priority="86" operator="beginsWith" text="baja">
      <formula>LEFT(O8,LEN("baja"))="baja"</formula>
    </cfRule>
    <cfRule type="containsText" dxfId="25" priority="87" operator="containsText" text="muy baja">
      <formula>NOT(ISERROR(SEARCH("muy baja",O8)))</formula>
    </cfRule>
  </conditionalFormatting>
  <conditionalFormatting sqref="O6:P6">
    <cfRule type="beginsWith" dxfId="24" priority="62" operator="beginsWith" text="media">
      <formula>LEFT(O6,LEN("media"))="media"</formula>
    </cfRule>
    <cfRule type="containsText" dxfId="23" priority="63" operator="containsText" text="muy alta">
      <formula>NOT(ISERROR(SEARCH("muy alta",O6)))</formula>
    </cfRule>
    <cfRule type="containsText" dxfId="22" priority="64" operator="containsText" text="alta">
      <formula>NOT(ISERROR(SEARCH("alta",O6)))</formula>
    </cfRule>
    <cfRule type="beginsWith" dxfId="21" priority="65" operator="beginsWith" text="baja">
      <formula>LEFT(O6,LEN("baja"))="baja"</formula>
    </cfRule>
    <cfRule type="containsText" dxfId="20" priority="66" operator="containsText" text="muy baja">
      <formula>NOT(ISERROR(SEARCH("muy baja",O6)))</formula>
    </cfRule>
  </conditionalFormatting>
  <pageMargins left="0.7" right="0.7" top="0.75" bottom="0.75" header="0.3" footer="0.3"/>
  <pageSetup orientation="portrait" r:id="rId1"/>
  <ignoredErrors>
    <ignoredError sqref="AE8 AB8 AA8 AC8:AD8 V8:W8 T8:T13 R8:R13 V9:W9 O8:O9 N8:N11 M8:M9 J8:K9 V10:W11 AF9:AF11 J10:K12 M12:M13 N12:O12 V12:W12 J13:K13 N13:O13 V13:W13 AF12:AF13" unlockedFormula="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Convenciones!$B$11:$B$17</xm:f>
          </x14:formula1>
          <xm:sqref>H8:H13</xm:sqref>
        </x14:dataValidation>
        <x14:dataValidation type="list" allowBlank="1" showInputMessage="1" showErrorMessage="1" xr:uid="{00000000-0002-0000-0000-000001000000}">
          <x14:formula1>
            <xm:f>Convenciones!$D$32:$D$43</xm:f>
          </x14:formula1>
          <xm:sqref>L8:L13</xm:sqref>
        </x14:dataValidation>
        <x14:dataValidation type="list" allowBlank="1" showInputMessage="1" showErrorMessage="1" xr:uid="{00000000-0002-0000-0000-000002000000}">
          <x14:formula1>
            <xm:f>Convenciones!$B$3:$B$4</xm:f>
          </x14:formula1>
          <xm:sqref>D8:D13</xm:sqref>
        </x14:dataValidation>
        <x14:dataValidation type="list" allowBlank="1" showInputMessage="1" showErrorMessage="1" xr:uid="{00000000-0002-0000-0000-000003000000}">
          <x14:formula1>
            <xm:f>Convenciones!$B$25:$B$26</xm:f>
          </x14:formula1>
          <xm:sqref>U8:U13</xm:sqref>
        </x14:dataValidation>
        <x14:dataValidation type="list" allowBlank="1" showInputMessage="1" showErrorMessage="1" xr:uid="{00000000-0002-0000-0000-000004000000}">
          <x14:formula1>
            <xm:f>Convenciones!$B$29:$B$30</xm:f>
          </x14:formula1>
          <xm:sqref>X8:X13</xm:sqref>
        </x14:dataValidation>
        <x14:dataValidation type="list" allowBlank="1" showInputMessage="1" showErrorMessage="1" xr:uid="{00000000-0002-0000-0000-000005000000}">
          <x14:formula1>
            <xm:f>Convenciones!$B$33:$B$34</xm:f>
          </x14:formula1>
          <xm:sqref>Y8:Y13</xm:sqref>
        </x14:dataValidation>
        <x14:dataValidation type="list" allowBlank="1" showInputMessage="1" showErrorMessage="1" xr:uid="{00000000-0002-0000-0000-000006000000}">
          <x14:formula1>
            <xm:f>Convenciones!$B$37:$B$38</xm:f>
          </x14:formula1>
          <xm:sqref>Z8:Z13</xm:sqref>
        </x14:dataValidation>
        <x14:dataValidation type="list" allowBlank="1" showInputMessage="1" showErrorMessage="1" xr:uid="{00000000-0002-0000-0000-000007000000}">
          <x14:formula1>
            <xm:f>Convenciones!$D$19:$D$21</xm:f>
          </x14:formula1>
          <xm:sqref>S8:S13</xm:sqref>
        </x14:dataValidation>
        <x14:dataValidation type="list" allowBlank="1" showInputMessage="1" showErrorMessage="1" xr:uid="{00000000-0002-0000-0000-000008000000}">
          <x14:formula1>
            <xm:f>Convenciones!$D$46:$D$49</xm:f>
          </x14:formula1>
          <xm:sqref>AG8:AG13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67"/>
  <sheetViews>
    <sheetView zoomScale="90" zoomScaleNormal="90" workbookViewId="0">
      <selection sqref="A1:XFD1048576"/>
    </sheetView>
  </sheetViews>
  <sheetFormatPr defaultColWidth="11.42578125" defaultRowHeight="15"/>
  <sheetData>
    <row r="1" spans="2:10">
      <c r="B1" s="79"/>
      <c r="C1" s="79"/>
      <c r="D1" s="79"/>
      <c r="E1" s="79"/>
      <c r="F1" s="79"/>
      <c r="G1" s="79"/>
      <c r="H1" s="79"/>
      <c r="I1" s="79"/>
      <c r="J1" s="79"/>
    </row>
    <row r="2" spans="2:10">
      <c r="B2" s="79"/>
      <c r="C2" s="79"/>
      <c r="D2" s="79"/>
      <c r="E2" s="79"/>
      <c r="F2" s="79"/>
      <c r="G2" s="79"/>
      <c r="H2" s="79"/>
      <c r="I2" s="79"/>
      <c r="J2" s="79"/>
    </row>
    <row r="3" spans="2:10">
      <c r="B3" s="79"/>
      <c r="C3" s="79"/>
      <c r="D3" s="79"/>
      <c r="E3" s="79"/>
      <c r="F3" s="79"/>
      <c r="G3" s="79"/>
      <c r="H3" s="79"/>
      <c r="I3" s="79"/>
      <c r="J3" s="79"/>
    </row>
    <row r="4" spans="2:10">
      <c r="B4" s="79"/>
      <c r="C4" s="79"/>
      <c r="D4" s="79"/>
      <c r="E4" s="79"/>
      <c r="F4" s="79"/>
      <c r="G4" s="79"/>
      <c r="H4" s="79"/>
      <c r="I4" s="79"/>
      <c r="J4" s="79"/>
    </row>
    <row r="5" spans="2:10">
      <c r="B5" s="79"/>
      <c r="C5" s="79"/>
      <c r="D5" s="79"/>
      <c r="E5" s="79"/>
      <c r="F5" s="79"/>
      <c r="G5" s="79"/>
      <c r="H5" s="79"/>
      <c r="I5" s="79"/>
      <c r="J5" s="79"/>
    </row>
    <row r="6" spans="2:10">
      <c r="B6" s="79"/>
      <c r="C6" s="79"/>
      <c r="D6" s="79"/>
      <c r="E6" s="79"/>
      <c r="F6" s="79"/>
      <c r="G6" s="79"/>
      <c r="H6" s="79"/>
      <c r="I6" s="79"/>
      <c r="J6" s="79"/>
    </row>
    <row r="7" spans="2:10">
      <c r="B7" s="79"/>
      <c r="C7" s="79"/>
      <c r="D7" s="79"/>
      <c r="E7" s="79"/>
      <c r="F7" s="79"/>
      <c r="G7" s="79"/>
      <c r="H7" s="79"/>
      <c r="I7" s="79"/>
      <c r="J7" s="79"/>
    </row>
    <row r="8" spans="2:10">
      <c r="B8" s="79"/>
      <c r="C8" s="79"/>
      <c r="D8" s="79"/>
      <c r="E8" s="79"/>
      <c r="F8" s="79"/>
      <c r="G8" s="79"/>
      <c r="H8" s="79"/>
      <c r="I8" s="79"/>
      <c r="J8" s="79"/>
    </row>
    <row r="9" spans="2:10">
      <c r="B9" s="79"/>
      <c r="C9" s="79"/>
      <c r="D9" s="79"/>
      <c r="E9" s="79"/>
      <c r="F9" s="79"/>
      <c r="G9" s="79"/>
      <c r="H9" s="79"/>
      <c r="I9" s="79"/>
      <c r="J9" s="79"/>
    </row>
    <row r="10" spans="2:10">
      <c r="B10" s="79"/>
      <c r="C10" s="79"/>
      <c r="D10" s="79"/>
      <c r="E10" s="79"/>
      <c r="F10" s="79"/>
      <c r="G10" s="79"/>
      <c r="H10" s="79"/>
      <c r="I10" s="79"/>
      <c r="J10" s="79"/>
    </row>
    <row r="11" spans="2:10">
      <c r="B11" s="79"/>
      <c r="C11" s="79"/>
      <c r="D11" s="79"/>
      <c r="E11" s="79"/>
      <c r="F11" s="79"/>
      <c r="G11" s="79"/>
      <c r="H11" s="79"/>
      <c r="I11" s="79"/>
      <c r="J11" s="79"/>
    </row>
    <row r="12" spans="2:10">
      <c r="B12" s="79"/>
      <c r="C12" s="79"/>
      <c r="D12" s="79"/>
      <c r="E12" s="79"/>
      <c r="F12" s="79"/>
      <c r="G12" s="79"/>
      <c r="H12" s="79"/>
      <c r="I12" s="79"/>
      <c r="J12" s="79"/>
    </row>
    <row r="13" spans="2:10">
      <c r="B13" s="79"/>
      <c r="C13" s="79"/>
      <c r="D13" s="79"/>
      <c r="E13" s="79"/>
      <c r="F13" s="79"/>
      <c r="G13" s="79"/>
      <c r="H13" s="79"/>
      <c r="I13" s="79"/>
      <c r="J13" s="79"/>
    </row>
    <row r="14" spans="2:10">
      <c r="B14" s="79"/>
      <c r="C14" s="79"/>
      <c r="D14" s="79"/>
      <c r="E14" s="79"/>
      <c r="F14" s="79"/>
      <c r="G14" s="79"/>
      <c r="H14" s="79"/>
      <c r="I14" s="79"/>
      <c r="J14" s="79"/>
    </row>
    <row r="15" spans="2:10">
      <c r="B15" s="79"/>
      <c r="C15" s="79"/>
      <c r="D15" s="79"/>
      <c r="E15" s="79"/>
      <c r="F15" s="79"/>
      <c r="G15" s="79"/>
      <c r="H15" s="79"/>
      <c r="I15" s="79"/>
      <c r="J15" s="79"/>
    </row>
    <row r="16" spans="2:10">
      <c r="B16" s="79"/>
      <c r="C16" s="79"/>
      <c r="D16" s="79"/>
      <c r="E16" s="79"/>
      <c r="F16" s="79"/>
      <c r="G16" s="79"/>
      <c r="H16" s="79"/>
      <c r="I16" s="79"/>
      <c r="J16" s="79"/>
    </row>
    <row r="17" spans="2:10">
      <c r="B17" s="79"/>
      <c r="C17" s="79"/>
      <c r="D17" s="79"/>
      <c r="E17" s="79"/>
      <c r="F17" s="79"/>
      <c r="G17" s="79"/>
      <c r="H17" s="79"/>
      <c r="I17" s="79"/>
      <c r="J17" s="79"/>
    </row>
    <row r="18" spans="2:10">
      <c r="B18" s="79"/>
      <c r="C18" s="79"/>
      <c r="D18" s="79"/>
      <c r="E18" s="79"/>
      <c r="F18" s="79"/>
      <c r="G18" s="79"/>
      <c r="H18" s="79"/>
      <c r="I18" s="79"/>
      <c r="J18" s="79"/>
    </row>
    <row r="19" spans="2:10">
      <c r="B19" s="79"/>
      <c r="C19" s="79"/>
      <c r="D19" s="79"/>
      <c r="E19" s="79"/>
      <c r="F19" s="79"/>
      <c r="G19" s="79"/>
      <c r="H19" s="79"/>
      <c r="I19" s="79"/>
      <c r="J19" s="79"/>
    </row>
    <row r="20" spans="2:10">
      <c r="B20" s="79"/>
      <c r="C20" s="79"/>
      <c r="D20" s="79"/>
      <c r="E20" s="79"/>
      <c r="F20" s="79"/>
      <c r="G20" s="79"/>
      <c r="H20" s="79"/>
      <c r="I20" s="79"/>
      <c r="J20" s="79"/>
    </row>
    <row r="21" spans="2:10">
      <c r="B21" s="79"/>
      <c r="C21" s="79"/>
      <c r="D21" s="79"/>
      <c r="E21" s="79"/>
      <c r="F21" s="79"/>
      <c r="G21" s="79"/>
      <c r="H21" s="79"/>
      <c r="I21" s="79"/>
      <c r="J21" s="79"/>
    </row>
    <row r="22" spans="2:10">
      <c r="B22" s="79"/>
      <c r="C22" s="79"/>
      <c r="D22" s="79"/>
      <c r="E22" s="79"/>
      <c r="F22" s="79"/>
      <c r="G22" s="79"/>
      <c r="H22" s="79"/>
      <c r="I22" s="79"/>
      <c r="J22" s="79"/>
    </row>
    <row r="23" spans="2:10">
      <c r="B23" s="79"/>
      <c r="C23" s="79"/>
      <c r="D23" s="79"/>
      <c r="E23" s="79"/>
      <c r="F23" s="79"/>
      <c r="G23" s="79"/>
      <c r="H23" s="79"/>
      <c r="I23" s="79"/>
      <c r="J23" s="79"/>
    </row>
    <row r="24" spans="2:10">
      <c r="B24" s="79"/>
      <c r="C24" s="79"/>
      <c r="D24" s="79"/>
      <c r="E24" s="79"/>
      <c r="F24" s="79"/>
      <c r="G24" s="79"/>
      <c r="H24" s="79"/>
      <c r="I24" s="79"/>
      <c r="J24" s="79"/>
    </row>
    <row r="25" spans="2:10">
      <c r="B25" s="79"/>
      <c r="C25" s="79"/>
      <c r="D25" s="79"/>
      <c r="E25" s="79"/>
      <c r="F25" s="79"/>
      <c r="G25" s="79"/>
      <c r="H25" s="79"/>
      <c r="I25" s="79"/>
      <c r="J25" s="79"/>
    </row>
    <row r="26" spans="2:10">
      <c r="B26" s="79"/>
      <c r="C26" s="79"/>
      <c r="D26" s="79"/>
      <c r="E26" s="79"/>
      <c r="F26" s="79"/>
      <c r="G26" s="79"/>
      <c r="H26" s="79"/>
      <c r="I26" s="79"/>
      <c r="J26" s="79"/>
    </row>
    <row r="27" spans="2:10">
      <c r="B27" s="79"/>
      <c r="C27" s="79"/>
      <c r="D27" s="79"/>
      <c r="E27" s="79"/>
      <c r="F27" s="79"/>
      <c r="G27" s="79"/>
      <c r="H27" s="79"/>
      <c r="I27" s="79"/>
      <c r="J27" s="79"/>
    </row>
    <row r="28" spans="2:10">
      <c r="B28" s="79"/>
      <c r="C28" s="79"/>
      <c r="D28" s="79"/>
      <c r="E28" s="79"/>
      <c r="F28" s="79"/>
      <c r="G28" s="79"/>
      <c r="H28" s="79"/>
      <c r="I28" s="79"/>
      <c r="J28" s="79"/>
    </row>
    <row r="29" spans="2:10">
      <c r="B29" s="79"/>
      <c r="C29" s="79"/>
      <c r="D29" s="79"/>
      <c r="E29" s="79"/>
      <c r="F29" s="79"/>
      <c r="G29" s="79"/>
      <c r="H29" s="79"/>
      <c r="I29" s="79"/>
      <c r="J29" s="79"/>
    </row>
    <row r="30" spans="2:10">
      <c r="B30" s="79"/>
      <c r="C30" s="79"/>
      <c r="D30" s="79"/>
      <c r="E30" s="79"/>
      <c r="F30" s="79"/>
      <c r="G30" s="79"/>
      <c r="H30" s="79"/>
      <c r="I30" s="79"/>
      <c r="J30" s="79"/>
    </row>
    <row r="31" spans="2:10">
      <c r="B31" s="79"/>
      <c r="C31" s="79"/>
      <c r="D31" s="79"/>
      <c r="E31" s="79"/>
      <c r="F31" s="79"/>
      <c r="G31" s="79"/>
      <c r="H31" s="79"/>
      <c r="I31" s="79"/>
      <c r="J31" s="79"/>
    </row>
    <row r="32" spans="2:10">
      <c r="B32" s="79"/>
      <c r="C32" s="79"/>
      <c r="D32" s="79"/>
      <c r="E32" s="79"/>
      <c r="F32" s="79"/>
      <c r="G32" s="79"/>
      <c r="H32" s="79"/>
      <c r="I32" s="79"/>
      <c r="J32" s="79"/>
    </row>
    <row r="33" spans="2:10">
      <c r="B33" s="79"/>
      <c r="C33" s="79"/>
      <c r="D33" s="79"/>
      <c r="E33" s="79"/>
      <c r="F33" s="79"/>
      <c r="G33" s="79"/>
      <c r="H33" s="79"/>
      <c r="I33" s="79"/>
      <c r="J33" s="79"/>
    </row>
    <row r="34" spans="2:10">
      <c r="B34" s="79"/>
      <c r="C34" s="79"/>
      <c r="D34" s="79"/>
      <c r="E34" s="79"/>
      <c r="F34" s="79"/>
      <c r="G34" s="79"/>
      <c r="H34" s="79"/>
      <c r="I34" s="79"/>
      <c r="J34" s="79"/>
    </row>
    <row r="35" spans="2:10">
      <c r="B35" s="79"/>
      <c r="C35" s="79"/>
      <c r="D35" s="79"/>
      <c r="E35" s="79"/>
      <c r="F35" s="79"/>
      <c r="G35" s="79"/>
      <c r="H35" s="79"/>
      <c r="I35" s="79"/>
      <c r="J35" s="79"/>
    </row>
    <row r="36" spans="2:10">
      <c r="B36" s="79"/>
      <c r="C36" s="79"/>
      <c r="D36" s="79"/>
      <c r="E36" s="79"/>
      <c r="F36" s="79"/>
      <c r="G36" s="79"/>
      <c r="H36" s="79"/>
      <c r="I36" s="79"/>
      <c r="J36" s="79"/>
    </row>
    <row r="37" spans="2:10">
      <c r="B37" s="79"/>
      <c r="C37" s="79"/>
      <c r="D37" s="79"/>
      <c r="E37" s="79"/>
      <c r="F37" s="79"/>
      <c r="G37" s="79"/>
      <c r="H37" s="79"/>
      <c r="I37" s="79"/>
      <c r="J37" s="79"/>
    </row>
    <row r="38" spans="2:10">
      <c r="B38" s="79"/>
      <c r="C38" s="79"/>
      <c r="D38" s="79"/>
      <c r="E38" s="79"/>
      <c r="F38" s="79"/>
      <c r="G38" s="79"/>
      <c r="H38" s="79"/>
      <c r="I38" s="79"/>
      <c r="J38" s="79"/>
    </row>
    <row r="39" spans="2:10">
      <c r="B39" s="79"/>
      <c r="C39" s="79"/>
      <c r="D39" s="79"/>
      <c r="E39" s="79"/>
      <c r="F39" s="79"/>
      <c r="G39" s="79"/>
      <c r="H39" s="79"/>
      <c r="I39" s="79"/>
      <c r="J39" s="79"/>
    </row>
    <row r="40" spans="2:10">
      <c r="B40" s="79"/>
      <c r="C40" s="79"/>
      <c r="D40" s="79"/>
      <c r="E40" s="79"/>
      <c r="F40" s="79"/>
      <c r="G40" s="79"/>
      <c r="H40" s="79"/>
      <c r="I40" s="79"/>
      <c r="J40" s="79"/>
    </row>
    <row r="41" spans="2:10">
      <c r="B41" s="79"/>
      <c r="C41" s="79"/>
      <c r="D41" s="79"/>
      <c r="E41" s="79"/>
      <c r="F41" s="79"/>
      <c r="G41" s="79"/>
      <c r="H41" s="79"/>
      <c r="I41" s="79"/>
      <c r="J41" s="79"/>
    </row>
    <row r="42" spans="2:10">
      <c r="B42" s="79"/>
      <c r="C42" s="79"/>
      <c r="D42" s="79"/>
      <c r="E42" s="79"/>
      <c r="F42" s="79"/>
      <c r="G42" s="79"/>
      <c r="H42" s="79"/>
      <c r="I42" s="79"/>
      <c r="J42" s="79"/>
    </row>
    <row r="43" spans="2:10">
      <c r="B43" s="79"/>
      <c r="C43" s="79"/>
      <c r="D43" s="79"/>
      <c r="E43" s="79"/>
      <c r="F43" s="79"/>
      <c r="G43" s="79"/>
      <c r="H43" s="79"/>
      <c r="I43" s="79"/>
      <c r="J43" s="79"/>
    </row>
    <row r="44" spans="2:10">
      <c r="B44" s="79"/>
      <c r="C44" s="79"/>
      <c r="D44" s="79"/>
      <c r="E44" s="79"/>
      <c r="F44" s="79"/>
      <c r="G44" s="79"/>
      <c r="H44" s="79"/>
      <c r="I44" s="79"/>
      <c r="J44" s="79"/>
    </row>
    <row r="45" spans="2:10">
      <c r="B45" s="79"/>
      <c r="C45" s="79"/>
      <c r="D45" s="79"/>
      <c r="E45" s="79"/>
      <c r="F45" s="79"/>
      <c r="G45" s="79"/>
      <c r="H45" s="79"/>
      <c r="I45" s="79"/>
      <c r="J45" s="79"/>
    </row>
    <row r="46" spans="2:10">
      <c r="B46" s="79"/>
      <c r="C46" s="79"/>
      <c r="D46" s="79"/>
      <c r="E46" s="79"/>
      <c r="F46" s="79"/>
      <c r="G46" s="79"/>
      <c r="H46" s="79"/>
      <c r="I46" s="79"/>
      <c r="J46" s="79"/>
    </row>
    <row r="47" spans="2:10">
      <c r="B47" s="79"/>
      <c r="C47" s="79"/>
      <c r="D47" s="79"/>
      <c r="E47" s="79"/>
      <c r="F47" s="79"/>
      <c r="G47" s="79"/>
      <c r="H47" s="79"/>
      <c r="I47" s="79"/>
      <c r="J47" s="79"/>
    </row>
    <row r="48" spans="2:10">
      <c r="B48" s="79"/>
      <c r="C48" s="79"/>
      <c r="D48" s="79"/>
      <c r="E48" s="79"/>
      <c r="F48" s="79"/>
      <c r="G48" s="79"/>
      <c r="H48" s="79"/>
      <c r="I48" s="79"/>
      <c r="J48" s="79"/>
    </row>
    <row r="49" spans="2:10">
      <c r="B49" s="79"/>
      <c r="C49" s="79"/>
      <c r="D49" s="79"/>
      <c r="E49" s="79"/>
      <c r="F49" s="79"/>
      <c r="G49" s="79"/>
      <c r="H49" s="79"/>
      <c r="I49" s="79"/>
      <c r="J49" s="79"/>
    </row>
    <row r="50" spans="2:10">
      <c r="B50" s="79"/>
      <c r="C50" s="79"/>
      <c r="D50" s="79"/>
      <c r="E50" s="79"/>
      <c r="F50" s="79"/>
      <c r="G50" s="79"/>
      <c r="H50" s="79"/>
      <c r="I50" s="79"/>
      <c r="J50" s="79"/>
    </row>
    <row r="51" spans="2:10">
      <c r="B51" s="79"/>
      <c r="C51" s="79"/>
      <c r="D51" s="79"/>
      <c r="E51" s="79"/>
      <c r="F51" s="79"/>
      <c r="G51" s="79"/>
      <c r="H51" s="79"/>
      <c r="I51" s="79"/>
      <c r="J51" s="79"/>
    </row>
    <row r="52" spans="2:10">
      <c r="B52" s="79"/>
      <c r="C52" s="79"/>
      <c r="D52" s="79"/>
      <c r="E52" s="79"/>
      <c r="F52" s="79"/>
      <c r="G52" s="79"/>
      <c r="H52" s="79"/>
      <c r="I52" s="79"/>
      <c r="J52" s="79"/>
    </row>
    <row r="53" spans="2:10">
      <c r="B53" s="79"/>
      <c r="C53" s="79"/>
      <c r="D53" s="79"/>
      <c r="E53" s="79"/>
      <c r="F53" s="79"/>
      <c r="G53" s="79"/>
      <c r="H53" s="79"/>
      <c r="I53" s="79"/>
      <c r="J53" s="79"/>
    </row>
    <row r="54" spans="2:10">
      <c r="B54" s="79"/>
      <c r="C54" s="79"/>
      <c r="D54" s="79"/>
      <c r="E54" s="79"/>
      <c r="F54" s="79"/>
      <c r="G54" s="79"/>
      <c r="H54" s="79"/>
      <c r="I54" s="79"/>
      <c r="J54" s="79"/>
    </row>
    <row r="55" spans="2:10">
      <c r="B55" s="79"/>
      <c r="C55" s="79"/>
      <c r="D55" s="79"/>
      <c r="E55" s="79"/>
      <c r="F55" s="79"/>
      <c r="G55" s="79"/>
      <c r="H55" s="79"/>
      <c r="I55" s="79"/>
      <c r="J55" s="79"/>
    </row>
    <row r="56" spans="2:10">
      <c r="B56" s="79"/>
      <c r="C56" s="79"/>
      <c r="D56" s="79"/>
      <c r="E56" s="79"/>
      <c r="F56" s="79"/>
      <c r="G56" s="79"/>
      <c r="H56" s="79"/>
      <c r="I56" s="79"/>
      <c r="J56" s="79"/>
    </row>
    <row r="57" spans="2:10">
      <c r="B57" s="79"/>
      <c r="C57" s="79"/>
      <c r="D57" s="79"/>
      <c r="E57" s="79"/>
      <c r="F57" s="79"/>
      <c r="G57" s="79"/>
      <c r="H57" s="79"/>
      <c r="I57" s="79"/>
      <c r="J57" s="79"/>
    </row>
    <row r="58" spans="2:10">
      <c r="B58" s="79"/>
      <c r="C58" s="79"/>
      <c r="D58" s="79"/>
      <c r="E58" s="79"/>
      <c r="F58" s="79"/>
      <c r="G58" s="79"/>
      <c r="H58" s="79"/>
      <c r="I58" s="79"/>
      <c r="J58" s="79"/>
    </row>
    <row r="59" spans="2:10">
      <c r="B59" s="79"/>
      <c r="C59" s="79"/>
      <c r="D59" s="79"/>
      <c r="E59" s="79"/>
      <c r="F59" s="79"/>
      <c r="G59" s="79"/>
      <c r="H59" s="79"/>
      <c r="I59" s="79"/>
      <c r="J59" s="79"/>
    </row>
    <row r="60" spans="2:10">
      <c r="B60" s="79"/>
      <c r="C60" s="79"/>
      <c r="D60" s="79"/>
      <c r="E60" s="79"/>
      <c r="F60" s="79"/>
      <c r="G60" s="79"/>
      <c r="H60" s="79"/>
      <c r="I60" s="79"/>
      <c r="J60" s="79"/>
    </row>
    <row r="61" spans="2:10">
      <c r="B61" s="79"/>
      <c r="C61" s="79"/>
      <c r="D61" s="79"/>
      <c r="E61" s="79"/>
      <c r="F61" s="79"/>
      <c r="G61" s="79"/>
      <c r="H61" s="79"/>
      <c r="I61" s="79"/>
      <c r="J61" s="79"/>
    </row>
    <row r="62" spans="2:10">
      <c r="B62" s="79"/>
      <c r="C62" s="79"/>
      <c r="D62" s="79"/>
      <c r="E62" s="79"/>
      <c r="F62" s="79"/>
      <c r="G62" s="79"/>
      <c r="H62" s="79"/>
      <c r="I62" s="79"/>
      <c r="J62" s="79"/>
    </row>
    <row r="63" spans="2:10">
      <c r="B63" s="79"/>
      <c r="C63" s="79"/>
      <c r="D63" s="79"/>
      <c r="E63" s="79"/>
      <c r="F63" s="79"/>
      <c r="G63" s="79"/>
      <c r="H63" s="79"/>
      <c r="I63" s="79"/>
      <c r="J63" s="79"/>
    </row>
    <row r="64" spans="2:10">
      <c r="B64" s="79"/>
      <c r="C64" s="79"/>
      <c r="D64" s="79"/>
      <c r="E64" s="79"/>
      <c r="F64" s="79"/>
      <c r="G64" s="79"/>
      <c r="H64" s="79"/>
      <c r="I64" s="79"/>
      <c r="J64" s="79"/>
    </row>
    <row r="65" spans="2:10">
      <c r="B65" s="79"/>
      <c r="C65" s="79"/>
      <c r="D65" s="79"/>
      <c r="E65" s="79"/>
      <c r="F65" s="79"/>
      <c r="G65" s="79"/>
      <c r="H65" s="79"/>
      <c r="I65" s="79"/>
      <c r="J65" s="79"/>
    </row>
    <row r="66" spans="2:10">
      <c r="B66" s="79"/>
      <c r="C66" s="79"/>
      <c r="D66" s="79"/>
      <c r="E66" s="79"/>
      <c r="F66" s="79"/>
      <c r="G66" s="79"/>
      <c r="H66" s="79"/>
      <c r="I66" s="79"/>
      <c r="J66" s="79"/>
    </row>
    <row r="67" spans="2:10">
      <c r="B67" s="79"/>
      <c r="C67" s="79"/>
      <c r="D67" s="79"/>
      <c r="E67" s="79"/>
      <c r="F67" s="79"/>
      <c r="G67" s="79"/>
      <c r="H67" s="79"/>
      <c r="I67" s="79"/>
      <c r="J67" s="79"/>
    </row>
  </sheetData>
  <sheetProtection algorithmName="SHA-512" hashValue="zis1KrcaX7srIIZlkq96X8EieOz4VfRgF/nm5QfwcCxNtmLEx9xAI763mmx2J+hm7btYls0jyNmTstC4iceGCg==" saltValue="Weo6thxYIqH7yzISdw3Sgg==" spinCount="100000" sheet="1" objects="1" scenarios="1"/>
  <mergeCells count="1">
    <mergeCell ref="B1:J6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1"/>
  <sheetViews>
    <sheetView workbookViewId="0">
      <selection activeCell="B12" sqref="B12"/>
    </sheetView>
  </sheetViews>
  <sheetFormatPr defaultColWidth="11.42578125" defaultRowHeight="15"/>
  <cols>
    <col min="1" max="1" width="25.7109375" bestFit="1" customWidth="1"/>
    <col min="2" max="2" width="38.28515625" style="3" customWidth="1"/>
    <col min="3" max="3" width="11.42578125" style="3"/>
    <col min="4" max="4" width="38.7109375" style="3" customWidth="1"/>
    <col min="5" max="5" width="8.5703125" style="3" customWidth="1"/>
    <col min="6" max="6" width="18.28515625" style="3" customWidth="1"/>
    <col min="7" max="7" width="6.28515625" style="3" bestFit="1" customWidth="1"/>
    <col min="16" max="16" width="9.140625" customWidth="1"/>
    <col min="17" max="17" width="9.42578125" customWidth="1"/>
  </cols>
  <sheetData>
    <row r="1" spans="1:16" ht="15.75" thickBot="1"/>
    <row r="2" spans="1:16" ht="15.75" thickBot="1">
      <c r="A2" s="3" t="s">
        <v>90</v>
      </c>
      <c r="B2" s="41" t="s">
        <v>91</v>
      </c>
    </row>
    <row r="3" spans="1:16">
      <c r="A3" s="80"/>
      <c r="B3" s="32" t="s">
        <v>66</v>
      </c>
    </row>
    <row r="4" spans="1:16">
      <c r="A4" s="80"/>
      <c r="B4" s="36" t="s">
        <v>48</v>
      </c>
    </row>
    <row r="9" spans="1:16" ht="15.75" thickBot="1"/>
    <row r="10" spans="1:16" ht="16.5" thickBot="1">
      <c r="B10" s="27" t="s">
        <v>92</v>
      </c>
      <c r="D10" s="28" t="s">
        <v>15</v>
      </c>
      <c r="E10" s="29" t="s">
        <v>16</v>
      </c>
      <c r="F10" s="30" t="s">
        <v>93</v>
      </c>
      <c r="G10" s="31" t="s">
        <v>16</v>
      </c>
      <c r="K10" s="81" t="s">
        <v>94</v>
      </c>
      <c r="L10" s="81"/>
      <c r="M10" s="81"/>
      <c r="N10" s="81"/>
      <c r="O10" s="81"/>
      <c r="P10" s="81"/>
    </row>
    <row r="11" spans="1:16">
      <c r="B11" s="32" t="s">
        <v>52</v>
      </c>
      <c r="D11" s="33" t="s">
        <v>95</v>
      </c>
      <c r="E11" s="34">
        <v>0.2</v>
      </c>
      <c r="F11" s="32" t="s">
        <v>96</v>
      </c>
      <c r="G11" s="35">
        <v>0.2</v>
      </c>
    </row>
    <row r="12" spans="1:16">
      <c r="B12" s="36" t="s">
        <v>97</v>
      </c>
      <c r="D12" s="37" t="s">
        <v>98</v>
      </c>
      <c r="E12" s="38">
        <v>0.4</v>
      </c>
      <c r="F12" s="36" t="s">
        <v>99</v>
      </c>
      <c r="G12" s="39">
        <v>0.4</v>
      </c>
    </row>
    <row r="13" spans="1:16">
      <c r="B13" s="36" t="s">
        <v>100</v>
      </c>
      <c r="D13" s="37" t="s">
        <v>101</v>
      </c>
      <c r="E13" s="38">
        <v>0.6</v>
      </c>
      <c r="F13" s="36" t="s">
        <v>102</v>
      </c>
      <c r="G13" s="39">
        <v>0.6</v>
      </c>
    </row>
    <row r="14" spans="1:16">
      <c r="B14" s="36" t="s">
        <v>103</v>
      </c>
      <c r="D14" s="37" t="s">
        <v>104</v>
      </c>
      <c r="E14" s="38">
        <v>0.8</v>
      </c>
      <c r="F14" s="36" t="s">
        <v>105</v>
      </c>
      <c r="G14" s="39">
        <v>0.8</v>
      </c>
    </row>
    <row r="15" spans="1:16">
      <c r="B15" s="36" t="s">
        <v>106</v>
      </c>
      <c r="D15" s="37" t="s">
        <v>107</v>
      </c>
      <c r="E15" s="38">
        <v>1</v>
      </c>
      <c r="F15" s="36" t="s">
        <v>108</v>
      </c>
      <c r="G15" s="39">
        <v>1</v>
      </c>
    </row>
    <row r="16" spans="1:16">
      <c r="B16" s="36" t="s">
        <v>109</v>
      </c>
    </row>
    <row r="17" spans="2:18" ht="15.75" thickBot="1">
      <c r="B17" s="36" t="s">
        <v>110</v>
      </c>
    </row>
    <row r="18" spans="2:18" ht="15.75" thickBot="1">
      <c r="D18" s="40" t="s">
        <v>111</v>
      </c>
      <c r="E18" s="31" t="s">
        <v>38</v>
      </c>
    </row>
    <row r="19" spans="2:18" ht="15.75" thickBot="1">
      <c r="B19" s="41" t="s">
        <v>112</v>
      </c>
      <c r="D19" s="32" t="s">
        <v>78</v>
      </c>
      <c r="E19" s="35">
        <v>0.25</v>
      </c>
      <c r="G19" s="42"/>
      <c r="H19" s="2"/>
    </row>
    <row r="20" spans="2:18">
      <c r="B20" s="32" t="s">
        <v>113</v>
      </c>
      <c r="D20" s="36" t="s">
        <v>55</v>
      </c>
      <c r="E20" s="39">
        <v>0.15</v>
      </c>
      <c r="G20" s="42"/>
      <c r="H20" s="2"/>
    </row>
    <row r="21" spans="2:18">
      <c r="B21" s="36" t="s">
        <v>55</v>
      </c>
      <c r="D21" s="36" t="s">
        <v>114</v>
      </c>
      <c r="E21" s="39">
        <v>0.1</v>
      </c>
      <c r="G21" s="42"/>
      <c r="H21" s="2"/>
    </row>
    <row r="22" spans="2:18" ht="15.75" thickBot="1">
      <c r="B22" s="36" t="s">
        <v>114</v>
      </c>
    </row>
    <row r="23" spans="2:18" ht="15.75" thickBot="1">
      <c r="D23" s="40" t="s">
        <v>115</v>
      </c>
      <c r="E23" s="31" t="s">
        <v>38</v>
      </c>
    </row>
    <row r="24" spans="2:18" ht="15.75" thickBot="1">
      <c r="B24" s="41" t="s">
        <v>116</v>
      </c>
      <c r="D24" s="32" t="s">
        <v>56</v>
      </c>
      <c r="E24" s="35">
        <v>0.25</v>
      </c>
    </row>
    <row r="25" spans="2:18">
      <c r="B25" s="32" t="s">
        <v>64</v>
      </c>
      <c r="D25" s="36" t="s">
        <v>64</v>
      </c>
      <c r="E25" s="39">
        <v>0.15</v>
      </c>
    </row>
    <row r="26" spans="2:18">
      <c r="B26" s="36" t="s">
        <v>56</v>
      </c>
      <c r="D26" s="4"/>
      <c r="E26" s="4"/>
      <c r="F26" s="4"/>
      <c r="G26" s="4"/>
      <c r="H26" s="12"/>
      <c r="I26" s="12"/>
    </row>
    <row r="27" spans="2:18" ht="15.75" thickBot="1">
      <c r="K27" s="81" t="s">
        <v>117</v>
      </c>
      <c r="L27" s="81"/>
      <c r="M27" s="81"/>
      <c r="N27" s="81"/>
      <c r="O27" s="81"/>
      <c r="P27" s="81"/>
      <c r="Q27" s="81"/>
      <c r="R27" s="81"/>
    </row>
    <row r="28" spans="2:18" ht="15.75" thickBot="1">
      <c r="B28" s="41" t="s">
        <v>118</v>
      </c>
      <c r="K28" s="81" t="e" vm="1">
        <v>#VALUE!</v>
      </c>
      <c r="L28" s="81"/>
      <c r="M28" s="81"/>
      <c r="N28" s="81"/>
      <c r="O28" s="81"/>
      <c r="P28" s="81"/>
      <c r="Q28" s="81"/>
      <c r="R28" s="81"/>
    </row>
    <row r="29" spans="2:18">
      <c r="B29" s="32" t="s">
        <v>57</v>
      </c>
      <c r="K29" s="81"/>
      <c r="L29" s="81"/>
      <c r="M29" s="81"/>
      <c r="N29" s="81"/>
      <c r="O29" s="81"/>
      <c r="P29" s="81"/>
      <c r="Q29" s="81"/>
      <c r="R29" s="81"/>
    </row>
    <row r="30" spans="2:18" ht="15.75" thickBot="1">
      <c r="B30" s="36" t="s">
        <v>119</v>
      </c>
      <c r="K30" s="81"/>
      <c r="L30" s="81"/>
      <c r="M30" s="81"/>
      <c r="N30" s="81"/>
      <c r="O30" s="81"/>
      <c r="P30" s="81"/>
      <c r="Q30" s="81"/>
      <c r="R30" s="81"/>
    </row>
    <row r="31" spans="2:18" ht="15.75" thickBot="1">
      <c r="D31" s="41" t="s">
        <v>120</v>
      </c>
      <c r="K31" s="81"/>
      <c r="L31" s="81"/>
      <c r="M31" s="81"/>
      <c r="N31" s="81"/>
      <c r="O31" s="81"/>
      <c r="P31" s="81"/>
      <c r="Q31" s="81"/>
      <c r="R31" s="81"/>
    </row>
    <row r="32" spans="2:18" ht="15.75" thickBot="1">
      <c r="B32" s="41" t="s">
        <v>121</v>
      </c>
      <c r="D32" s="45" t="s">
        <v>122</v>
      </c>
      <c r="K32" s="81"/>
      <c r="L32" s="81"/>
      <c r="M32" s="81"/>
      <c r="N32" s="81"/>
      <c r="O32" s="81"/>
      <c r="P32" s="81"/>
      <c r="Q32" s="81"/>
      <c r="R32" s="81"/>
    </row>
    <row r="33" spans="2:18">
      <c r="B33" s="32" t="s">
        <v>72</v>
      </c>
      <c r="D33" s="36" t="s">
        <v>123</v>
      </c>
      <c r="K33" s="81"/>
      <c r="L33" s="81"/>
      <c r="M33" s="81"/>
      <c r="N33" s="81"/>
      <c r="O33" s="81"/>
      <c r="P33" s="81"/>
      <c r="Q33" s="81"/>
      <c r="R33" s="81"/>
    </row>
    <row r="34" spans="2:18">
      <c r="B34" s="36" t="s">
        <v>58</v>
      </c>
      <c r="D34" s="36" t="s">
        <v>124</v>
      </c>
      <c r="K34" s="81"/>
      <c r="L34" s="81"/>
      <c r="M34" s="81"/>
      <c r="N34" s="81"/>
      <c r="O34" s="81"/>
      <c r="P34" s="81"/>
      <c r="Q34" s="81"/>
      <c r="R34" s="81"/>
    </row>
    <row r="35" spans="2:18" ht="15.75" thickBot="1">
      <c r="D35" s="36" t="s">
        <v>125</v>
      </c>
      <c r="K35" s="81"/>
      <c r="L35" s="81"/>
      <c r="M35" s="81"/>
      <c r="N35" s="81"/>
      <c r="O35" s="81"/>
      <c r="P35" s="81"/>
      <c r="Q35" s="81"/>
      <c r="R35" s="81"/>
    </row>
    <row r="36" spans="2:18" ht="15.75" thickBot="1">
      <c r="B36" s="41" t="s">
        <v>126</v>
      </c>
      <c r="D36" s="36" t="s">
        <v>83</v>
      </c>
      <c r="K36" s="81"/>
      <c r="L36" s="81"/>
      <c r="M36" s="81"/>
      <c r="N36" s="81"/>
      <c r="O36" s="81"/>
      <c r="P36" s="81"/>
      <c r="Q36" s="81"/>
      <c r="R36" s="81"/>
    </row>
    <row r="37" spans="2:18">
      <c r="B37" s="32" t="s">
        <v>59</v>
      </c>
      <c r="D37" s="36" t="s">
        <v>70</v>
      </c>
      <c r="K37" s="81"/>
      <c r="L37" s="81"/>
      <c r="M37" s="81"/>
      <c r="N37" s="81"/>
      <c r="O37" s="81"/>
      <c r="P37" s="81"/>
      <c r="Q37" s="81"/>
      <c r="R37" s="81"/>
    </row>
    <row r="38" spans="2:18">
      <c r="B38" s="36" t="s">
        <v>127</v>
      </c>
      <c r="D38" s="43" t="s">
        <v>128</v>
      </c>
      <c r="K38" s="81"/>
      <c r="L38" s="81"/>
      <c r="M38" s="81"/>
      <c r="N38" s="81"/>
      <c r="O38" s="81"/>
      <c r="P38" s="81"/>
      <c r="Q38" s="81"/>
      <c r="R38" s="81"/>
    </row>
    <row r="39" spans="2:18" ht="29.25">
      <c r="D39" s="44" t="s">
        <v>53</v>
      </c>
      <c r="K39" s="81"/>
      <c r="L39" s="81"/>
      <c r="M39" s="81"/>
      <c r="N39" s="81"/>
      <c r="O39" s="81"/>
      <c r="P39" s="81"/>
      <c r="Q39" s="81"/>
      <c r="R39" s="81"/>
    </row>
    <row r="40" spans="2:18" ht="57.75">
      <c r="D40" s="44" t="s">
        <v>129</v>
      </c>
      <c r="K40" s="81"/>
      <c r="L40" s="81"/>
      <c r="M40" s="81"/>
      <c r="N40" s="81"/>
      <c r="O40" s="81"/>
      <c r="P40" s="81"/>
      <c r="Q40" s="81"/>
      <c r="R40" s="81"/>
    </row>
    <row r="41" spans="2:18" ht="43.5">
      <c r="D41" s="44" t="s">
        <v>88</v>
      </c>
      <c r="K41" s="81"/>
      <c r="L41" s="81"/>
      <c r="M41" s="81"/>
      <c r="N41" s="81"/>
      <c r="O41" s="81"/>
      <c r="P41" s="81"/>
      <c r="Q41" s="81"/>
      <c r="R41" s="81"/>
    </row>
    <row r="42" spans="2:18" ht="57.75">
      <c r="D42" s="44" t="s">
        <v>130</v>
      </c>
      <c r="K42" s="81"/>
      <c r="L42" s="81"/>
      <c r="M42" s="81"/>
      <c r="N42" s="81"/>
      <c r="O42" s="81"/>
      <c r="P42" s="81"/>
      <c r="Q42" s="81"/>
      <c r="R42" s="81"/>
    </row>
    <row r="43" spans="2:18" ht="43.5">
      <c r="D43" s="44" t="s">
        <v>131</v>
      </c>
      <c r="K43" s="81"/>
      <c r="L43" s="81"/>
      <c r="M43" s="81"/>
      <c r="N43" s="81"/>
      <c r="O43" s="81"/>
      <c r="P43" s="81"/>
      <c r="Q43" s="81"/>
      <c r="R43" s="81"/>
    </row>
    <row r="44" spans="2:18" ht="15.75" thickBot="1">
      <c r="D44" s="4"/>
    </row>
    <row r="45" spans="2:18" ht="15.75" thickBot="1">
      <c r="D45" s="46" t="s">
        <v>132</v>
      </c>
      <c r="K45" s="82" t="s">
        <v>133</v>
      </c>
      <c r="L45" s="81"/>
      <c r="M45" s="81"/>
      <c r="N45" s="81"/>
      <c r="O45" s="81"/>
      <c r="P45" s="81"/>
      <c r="Q45" s="81"/>
    </row>
    <row r="46" spans="2:18">
      <c r="D46" s="32" t="s">
        <v>79</v>
      </c>
      <c r="K46" s="81"/>
      <c r="L46" s="81"/>
      <c r="M46" s="81"/>
      <c r="N46" s="81"/>
      <c r="O46" s="81"/>
      <c r="P46" s="81"/>
      <c r="Q46" s="81"/>
    </row>
    <row r="47" spans="2:18">
      <c r="D47" s="36" t="s">
        <v>134</v>
      </c>
      <c r="K47" s="81"/>
      <c r="L47" s="81"/>
      <c r="M47" s="81"/>
      <c r="N47" s="81"/>
      <c r="O47" s="81"/>
      <c r="P47" s="81"/>
      <c r="Q47" s="81"/>
    </row>
    <row r="48" spans="2:18">
      <c r="D48" s="36" t="s">
        <v>135</v>
      </c>
      <c r="K48" s="81"/>
      <c r="L48" s="81"/>
      <c r="M48" s="81"/>
      <c r="N48" s="81"/>
      <c r="O48" s="81"/>
      <c r="P48" s="81"/>
      <c r="Q48" s="81"/>
    </row>
    <row r="49" spans="4:17">
      <c r="D49" s="36" t="s">
        <v>60</v>
      </c>
      <c r="K49" s="81"/>
      <c r="L49" s="81"/>
      <c r="M49" s="81"/>
      <c r="N49" s="81"/>
      <c r="O49" s="81"/>
      <c r="P49" s="81"/>
      <c r="Q49" s="81"/>
    </row>
    <row r="50" spans="4:17">
      <c r="K50" s="81"/>
      <c r="L50" s="81"/>
      <c r="M50" s="81"/>
      <c r="N50" s="81"/>
      <c r="O50" s="81"/>
      <c r="P50" s="81"/>
      <c r="Q50" s="81"/>
    </row>
    <row r="51" spans="4:17">
      <c r="K51" s="81"/>
      <c r="L51" s="81"/>
      <c r="M51" s="81"/>
      <c r="N51" s="81"/>
      <c r="O51" s="81"/>
      <c r="P51" s="81"/>
      <c r="Q51" s="81"/>
    </row>
    <row r="52" spans="4:17">
      <c r="K52" s="81"/>
      <c r="L52" s="81"/>
      <c r="M52" s="81"/>
      <c r="N52" s="81"/>
      <c r="O52" s="81"/>
      <c r="P52" s="81"/>
      <c r="Q52" s="81"/>
    </row>
    <row r="53" spans="4:17">
      <c r="K53" s="81"/>
      <c r="L53" s="81"/>
      <c r="M53" s="81"/>
      <c r="N53" s="81"/>
      <c r="O53" s="81"/>
      <c r="P53" s="81"/>
      <c r="Q53" s="81"/>
    </row>
    <row r="54" spans="4:17">
      <c r="K54" s="81"/>
      <c r="L54" s="81"/>
      <c r="M54" s="81"/>
      <c r="N54" s="81"/>
      <c r="O54" s="81"/>
      <c r="P54" s="81"/>
      <c r="Q54" s="81"/>
    </row>
    <row r="55" spans="4:17">
      <c r="K55" s="81"/>
      <c r="L55" s="81"/>
      <c r="M55" s="81"/>
      <c r="N55" s="81"/>
      <c r="O55" s="81"/>
      <c r="P55" s="81"/>
      <c r="Q55" s="81"/>
    </row>
    <row r="56" spans="4:17">
      <c r="K56" s="81"/>
      <c r="L56" s="81"/>
      <c r="M56" s="81"/>
      <c r="N56" s="81"/>
      <c r="O56" s="81"/>
      <c r="P56" s="81"/>
      <c r="Q56" s="81"/>
    </row>
    <row r="57" spans="4:17">
      <c r="K57" s="81"/>
      <c r="L57" s="81"/>
      <c r="M57" s="81"/>
      <c r="N57" s="81"/>
      <c r="O57" s="81"/>
      <c r="P57" s="81"/>
      <c r="Q57" s="81"/>
    </row>
    <row r="58" spans="4:17">
      <c r="K58" s="81"/>
      <c r="L58" s="81"/>
      <c r="M58" s="81"/>
      <c r="N58" s="81"/>
      <c r="O58" s="81"/>
      <c r="P58" s="81"/>
      <c r="Q58" s="81"/>
    </row>
    <row r="59" spans="4:17">
      <c r="K59" s="81"/>
      <c r="L59" s="81"/>
      <c r="M59" s="81"/>
      <c r="N59" s="81"/>
      <c r="O59" s="81"/>
      <c r="P59" s="81"/>
      <c r="Q59" s="81"/>
    </row>
    <row r="60" spans="4:17">
      <c r="K60" s="81"/>
      <c r="L60" s="81"/>
      <c r="M60" s="81"/>
      <c r="N60" s="81"/>
      <c r="O60" s="81"/>
      <c r="P60" s="81"/>
      <c r="Q60" s="81"/>
    </row>
    <row r="61" spans="4:17">
      <c r="K61" s="81"/>
      <c r="L61" s="81"/>
      <c r="M61" s="81"/>
      <c r="N61" s="81"/>
      <c r="O61" s="81"/>
      <c r="P61" s="81"/>
      <c r="Q61" s="81"/>
    </row>
  </sheetData>
  <sheetProtection algorithmName="SHA-512" hashValue="dOCwuQG6HYgpwuuTQi/fmA6Q2NNyvqTQc3xsLEchkmJStYrHr13k1o6zSzaHzz6ICvi/A+R4kHJ6SvqXtCjdQw==" saltValue="tmk706gmmmmcRmfGfHUT5g==" spinCount="100000" sheet="1" objects="1" scenarios="1"/>
  <mergeCells count="6">
    <mergeCell ref="A3:A4"/>
    <mergeCell ref="K46:Q61"/>
    <mergeCell ref="K45:Q45"/>
    <mergeCell ref="K10:P10"/>
    <mergeCell ref="K28:R43"/>
    <mergeCell ref="K27:R27"/>
  </mergeCells>
  <conditionalFormatting sqref="B2 D11:E15 D18:E21 D23:E25">
    <cfRule type="containsText" dxfId="19" priority="22" operator="containsText" text="Alta (80%)">
      <formula>NOT(ISERROR(SEARCH("Alta (80%)",B2)))</formula>
    </cfRule>
    <cfRule type="containsText" dxfId="18" priority="23" operator="containsText" text="Media (60%)">
      <formula>NOT(ISERROR(SEARCH("Media (60%)",B2)))</formula>
    </cfRule>
    <cfRule type="containsText" dxfId="17" priority="24" operator="containsText" text="Baja (40%)">
      <formula>NOT(ISERROR(SEARCH("Baja (40%)",B2)))</formula>
    </cfRule>
    <cfRule type="containsText" dxfId="16" priority="25" operator="containsText" text="Muy baja (20%)">
      <formula>NOT(ISERROR(SEARCH("Muy baja (20%)",B2)))</formula>
    </cfRule>
  </conditionalFormatting>
  <conditionalFormatting sqref="D18:E21 B2 D11:E15 D23:E25">
    <cfRule type="containsText" dxfId="15" priority="21" operator="containsText" text="Muy alta (100%)">
      <formula>NOT(ISERROR(SEARCH("Muy alta (100%)",B2)))</formula>
    </cfRule>
  </conditionalFormatting>
  <conditionalFormatting sqref="E18">
    <cfRule type="containsText" dxfId="14" priority="11" operator="containsText" text="Muy alta (100%)">
      <formula>NOT(ISERROR(SEARCH("Muy alta (100%)",E18)))</formula>
    </cfRule>
    <cfRule type="containsText" dxfId="13" priority="12" operator="containsText" text="Alta (80%)">
      <formula>NOT(ISERROR(SEARCH("Alta (80%)",E18)))</formula>
    </cfRule>
    <cfRule type="containsText" dxfId="12" priority="13" operator="containsText" text="Media (60%)">
      <formula>NOT(ISERROR(SEARCH("Media (60%)",E18)))</formula>
    </cfRule>
    <cfRule type="containsText" dxfId="11" priority="14" operator="containsText" text="Baja (40%)">
      <formula>NOT(ISERROR(SEARCH("Baja (40%)",E18)))</formula>
    </cfRule>
    <cfRule type="containsText" dxfId="10" priority="15" operator="containsText" text="Muy baja (20%)">
      <formula>NOT(ISERROR(SEARCH("Muy baja (20%)",E18)))</formula>
    </cfRule>
  </conditionalFormatting>
  <conditionalFormatting sqref="F11:F15">
    <cfRule type="containsText" dxfId="9" priority="16" operator="containsText" text="Catastrófico (100%)">
      <formula>NOT(ISERROR(SEARCH("Catastrófico (100%)",F11)))</formula>
    </cfRule>
    <cfRule type="containsText" dxfId="8" priority="17" operator="containsText" text="Mayor (80%)">
      <formula>NOT(ISERROR(SEARCH("Mayor (80%)",F11)))</formula>
    </cfRule>
    <cfRule type="containsText" dxfId="7" priority="18" operator="containsText" text="Moderado (60%)">
      <formula>NOT(ISERROR(SEARCH("Moderado (60%)",F11)))</formula>
    </cfRule>
    <cfRule type="containsText" dxfId="6" priority="19" operator="containsText" text="Menor (40%)">
      <formula>NOT(ISERROR(SEARCH("Menor (40%)",F11)))</formula>
    </cfRule>
    <cfRule type="containsText" dxfId="5" priority="20" operator="containsText" text="Leve (20%)">
      <formula>NOT(ISERROR(SEARCH("Leve (20%)",F11)))</formula>
    </cfRule>
  </conditionalFormatting>
  <conditionalFormatting sqref="G18:H18">
    <cfRule type="containsText" dxfId="4" priority="1" operator="containsText" text="Muy alta (100%)">
      <formula>NOT(ISERROR(SEARCH("Muy alta (100%)",G18)))</formula>
    </cfRule>
    <cfRule type="containsText" dxfId="3" priority="2" operator="containsText" text="Alta (80%)">
      <formula>NOT(ISERROR(SEARCH("Alta (80%)",G18)))</formula>
    </cfRule>
    <cfRule type="containsText" dxfId="2" priority="3" operator="containsText" text="Media (60%)">
      <formula>NOT(ISERROR(SEARCH("Media (60%)",G18)))</formula>
    </cfRule>
    <cfRule type="containsText" dxfId="1" priority="4" operator="containsText" text="Baja (40%)">
      <formula>NOT(ISERROR(SEARCH("Baja (40%)",G18)))</formula>
    </cfRule>
    <cfRule type="containsText" dxfId="0" priority="5" operator="containsText" text="Muy baja (20%)">
      <formula>NOT(ISERROR(SEARCH("Muy baja (20%)",G18)))</formula>
    </cfRule>
  </conditionalFormatting>
  <pageMargins left="0.7" right="0.7" top="0.75" bottom="0.75" header="0.3" footer="0.3"/>
  <pageSetup orientation="portrait" verticalDpi="0" r:id="rId1"/>
  <drawing r:id="rId2"/>
  <legacyDrawing r:id="rId3"/>
  <oleObjects>
    <mc:AlternateContent xmlns:mc="http://schemas.openxmlformats.org/markup-compatibility/2006">
      <mc:Choice Requires="x14">
        <oleObject progId="PBrush" shapeId="3080" r:id="rId4">
          <objectPr defaultSize="0" autoPict="0" r:id="rId5">
            <anchor moveWithCells="1">
              <from>
                <xdr:col>10</xdr:col>
                <xdr:colOff>38100</xdr:colOff>
                <xdr:row>10</xdr:row>
                <xdr:rowOff>28575</xdr:rowOff>
              </from>
              <to>
                <xdr:col>15</xdr:col>
                <xdr:colOff>542925</xdr:colOff>
                <xdr:row>23</xdr:row>
                <xdr:rowOff>104775</xdr:rowOff>
              </to>
            </anchor>
          </objectPr>
        </oleObject>
      </mc:Choice>
      <mc:Fallback>
        <oleObject progId="PBrush" shapeId="3080" r:id="rId4"/>
      </mc:Fallback>
    </mc:AlternateContent>
    <mc:AlternateContent xmlns:mc="http://schemas.openxmlformats.org/markup-compatibility/2006">
      <mc:Choice Requires="x14">
        <oleObject progId="PBrush" shapeId="3090" r:id="rId6">
          <objectPr defaultSize="0" autoPict="0" r:id="rId7">
            <anchor moveWithCells="1">
              <from>
                <xdr:col>10</xdr:col>
                <xdr:colOff>390525</xdr:colOff>
                <xdr:row>45</xdr:row>
                <xdr:rowOff>66675</xdr:rowOff>
              </from>
              <to>
                <xdr:col>15</xdr:col>
                <xdr:colOff>581025</xdr:colOff>
                <xdr:row>60</xdr:row>
                <xdr:rowOff>114300</xdr:rowOff>
              </to>
            </anchor>
          </objectPr>
        </oleObject>
      </mc:Choice>
      <mc:Fallback>
        <oleObject progId="PBrush" shapeId="3090" r:id="rId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
  <sheetViews>
    <sheetView zoomScale="70" zoomScaleNormal="70" workbookViewId="0">
      <selection activeCell="K13" sqref="K13"/>
    </sheetView>
  </sheetViews>
  <sheetFormatPr defaultColWidth="11.42578125" defaultRowHeight="15"/>
  <cols>
    <col min="1" max="1" width="4.5703125" customWidth="1"/>
    <col min="2" max="2" width="10" customWidth="1"/>
    <col min="3" max="3" width="8.28515625" customWidth="1"/>
    <col min="4" max="8" width="14.7109375" customWidth="1"/>
    <col min="10" max="10" width="21.5703125" style="3" bestFit="1" customWidth="1"/>
    <col min="11" max="11" width="20.42578125" style="3" customWidth="1"/>
  </cols>
  <sheetData>
    <row r="1" spans="1:12" ht="15.75" thickBot="1"/>
    <row r="2" spans="1:12" ht="15.75">
      <c r="A2" s="85" t="s">
        <v>136</v>
      </c>
      <c r="B2" s="85"/>
      <c r="C2" s="85"/>
      <c r="D2" s="85"/>
      <c r="E2" s="85"/>
      <c r="F2" s="85"/>
      <c r="G2" s="85"/>
      <c r="H2" s="85"/>
      <c r="J2" s="25" t="s">
        <v>137</v>
      </c>
      <c r="K2" s="26" t="s">
        <v>138</v>
      </c>
    </row>
    <row r="3" spans="1:12" ht="41.25" customHeight="1">
      <c r="A3" s="83" t="s">
        <v>139</v>
      </c>
      <c r="B3" s="13" t="s">
        <v>140</v>
      </c>
      <c r="C3" s="14">
        <v>1</v>
      </c>
      <c r="D3" s="15"/>
      <c r="E3" s="15"/>
      <c r="F3" s="15"/>
      <c r="G3" s="15"/>
      <c r="H3" s="16"/>
      <c r="I3" s="3"/>
      <c r="J3" s="6" t="s">
        <v>141</v>
      </c>
      <c r="K3" s="8"/>
      <c r="L3" s="3"/>
    </row>
    <row r="4" spans="1:12" ht="43.5" customHeight="1">
      <c r="A4" s="83"/>
      <c r="B4" s="13" t="s">
        <v>142</v>
      </c>
      <c r="C4" s="14">
        <v>0.8</v>
      </c>
      <c r="D4" s="17"/>
      <c r="E4" s="17"/>
      <c r="F4" s="15"/>
      <c r="G4" s="15"/>
      <c r="H4" s="16"/>
      <c r="I4" s="3"/>
      <c r="J4" s="6" t="s">
        <v>143</v>
      </c>
      <c r="K4" s="9"/>
      <c r="L4" s="3"/>
    </row>
    <row r="5" spans="1:12" ht="33.950000000000003" customHeight="1">
      <c r="A5" s="83"/>
      <c r="B5" s="13" t="s">
        <v>144</v>
      </c>
      <c r="C5" s="14">
        <v>0.6</v>
      </c>
      <c r="D5" s="17"/>
      <c r="E5" s="17"/>
      <c r="F5" s="17"/>
      <c r="G5" s="15"/>
      <c r="H5" s="16"/>
      <c r="I5" s="3"/>
      <c r="J5" s="6" t="s">
        <v>145</v>
      </c>
      <c r="K5" s="10"/>
      <c r="L5" s="3"/>
    </row>
    <row r="6" spans="1:12" ht="43.5" customHeight="1" thickBot="1">
      <c r="A6" s="83"/>
      <c r="B6" s="13" t="s">
        <v>146</v>
      </c>
      <c r="C6" s="14">
        <v>0.4</v>
      </c>
      <c r="D6" s="18"/>
      <c r="E6" s="17"/>
      <c r="F6" s="17"/>
      <c r="G6" s="15"/>
      <c r="H6" s="16"/>
      <c r="I6" s="3"/>
      <c r="J6" s="7" t="s">
        <v>147</v>
      </c>
      <c r="K6" s="11"/>
      <c r="L6" s="3"/>
    </row>
    <row r="7" spans="1:12" ht="43.5" customHeight="1">
      <c r="A7" s="83"/>
      <c r="B7" s="13" t="s">
        <v>148</v>
      </c>
      <c r="C7" s="14">
        <v>0.2</v>
      </c>
      <c r="D7" s="18"/>
      <c r="E7" s="18"/>
      <c r="F7" s="17"/>
      <c r="G7" s="15"/>
      <c r="H7" s="16"/>
      <c r="I7" s="3"/>
      <c r="L7" s="3"/>
    </row>
    <row r="8" spans="1:12" ht="15.75">
      <c r="A8" s="19"/>
      <c r="B8" s="19"/>
      <c r="C8" s="19"/>
      <c r="D8" s="20">
        <v>0.2</v>
      </c>
      <c r="E8" s="20">
        <v>0.4</v>
      </c>
      <c r="F8" s="20">
        <v>0.6</v>
      </c>
      <c r="G8" s="20">
        <v>0.8</v>
      </c>
      <c r="H8" s="20">
        <v>1</v>
      </c>
      <c r="I8" s="4"/>
      <c r="L8" s="3"/>
    </row>
    <row r="9" spans="1:12" s="1" customFormat="1" ht="15.75">
      <c r="A9" s="21"/>
      <c r="B9" s="21"/>
      <c r="C9" s="21"/>
      <c r="D9" s="22" t="s">
        <v>149</v>
      </c>
      <c r="E9" s="23" t="s">
        <v>99</v>
      </c>
      <c r="F9" s="23" t="s">
        <v>102</v>
      </c>
      <c r="G9" s="23" t="s">
        <v>150</v>
      </c>
      <c r="H9" s="23" t="s">
        <v>151</v>
      </c>
      <c r="I9" s="5"/>
      <c r="J9" s="5"/>
      <c r="K9" s="5"/>
      <c r="L9" s="5"/>
    </row>
    <row r="10" spans="1:12" ht="15.75">
      <c r="A10" s="24"/>
      <c r="B10" s="24"/>
      <c r="C10" s="24"/>
      <c r="D10" s="84" t="s">
        <v>152</v>
      </c>
      <c r="E10" s="84"/>
      <c r="F10" s="84"/>
      <c r="G10" s="84"/>
      <c r="H10" s="84"/>
    </row>
  </sheetData>
  <sheetProtection algorithmName="SHA-512" hashValue="iRF+7DjAfKzJpjgsEK1KTWkHa1Ru8elG6ct567QKrftI29M9XsCOzsR5mZOE49vpMqMHo96fJuaJEJYrPLNVkQ==" saltValue="thQnDV6vp2rkqzpEtXmJ/w==" spinCount="100000" sheet="1" objects="1" scenarios="1"/>
  <mergeCells count="3">
    <mergeCell ref="A3:A7"/>
    <mergeCell ref="D10:H10"/>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jhonet Nuñez</dc:creator>
  <cp:keywords/>
  <dc:description/>
  <cp:lastModifiedBy>Oficina Planeación ESEALPROREV</cp:lastModifiedBy>
  <cp:revision/>
  <dcterms:created xsi:type="dcterms:W3CDTF">2021-06-01T17:38:56Z</dcterms:created>
  <dcterms:modified xsi:type="dcterms:W3CDTF">2026-07-09T15:47:33Z</dcterms:modified>
  <cp:category/>
  <cp:contentStatus/>
</cp:coreProperties>
</file>